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a.xasanov\Documents\ПФ-6247 бўйича маълумотлар\Порталга бериладиган маълумотлар\2023\"/>
    </mc:Choice>
  </mc:AlternateContent>
  <xr:revisionPtr revIDLastSave="0" documentId="13_ncr:1_{3F6F3753-261B-44A5-8BC5-BAE24E03D6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втотранспорлар" sheetId="3" r:id="rId1"/>
    <sheet name="1-Илова" sheetId="5" r:id="rId2"/>
    <sheet name="2-Илова" sheetId="6" r:id="rId3"/>
    <sheet name="Авто 01072023" sheetId="4" r:id="rId4"/>
  </sheets>
  <externalReferences>
    <externalReference r:id="rId5"/>
  </externalReferences>
  <definedNames>
    <definedName name="_xlnm._FilterDatabase" localSheetId="1" hidden="1">'1-Илова'!$A$8:$X$193</definedName>
    <definedName name="_xlnm._FilterDatabase" localSheetId="2" hidden="1">'2-Илова'!$A$8:$P$62</definedName>
    <definedName name="_xlnm._FilterDatabase" localSheetId="3" hidden="1">'Авто 01072023'!$A$7:$T$483</definedName>
    <definedName name="_xlnm._FilterDatabase" localSheetId="0" hidden="1">Автотранспорлар!$B$11:$F$139</definedName>
    <definedName name="_xlnm.Database">#REF!</definedName>
    <definedName name="_xlnm.Print_Titles" localSheetId="1">'1-Илова'!$8:$8</definedName>
    <definedName name="_xlnm.Print_Titles" localSheetId="0">Автотранспорлар!$11:$11</definedName>
    <definedName name="ЗаголовкиҒдляҒпечати" localSheetId="1">#REF!</definedName>
    <definedName name="ЗаголовкиҒдляҒпечати" localSheetId="2">#REF!</definedName>
    <definedName name="ЗаголовкиҒдляҒпечати" localSheetId="0">#REF!</definedName>
    <definedName name="ЗаголовкиҒдляҒпечати">#REF!</definedName>
    <definedName name="_xlnm.Print_Area" localSheetId="1">'1-Илова'!$A$1:$P$201</definedName>
    <definedName name="_xlnm.Print_Area" localSheetId="2">'2-Илова'!$A$1:$N$68</definedName>
    <definedName name="_xlnm.Print_Area" localSheetId="0">Автотранспорлар!$A$1:$E$207</definedName>
  </definedNames>
  <calcPr calcId="191029"/>
</workbook>
</file>

<file path=xl/calcChain.xml><?xml version="1.0" encoding="utf-8"?>
<calcChain xmlns="http://schemas.openxmlformats.org/spreadsheetml/2006/main">
  <c r="P63" i="6" l="1"/>
  <c r="Q62" i="6"/>
  <c r="K62" i="6"/>
  <c r="J62" i="6"/>
  <c r="O61" i="6"/>
  <c r="N61" i="6"/>
  <c r="P60" i="6"/>
  <c r="O60" i="6"/>
  <c r="N60" i="6"/>
  <c r="O59" i="6"/>
  <c r="N59" i="6"/>
  <c r="O58" i="6"/>
  <c r="N58" i="6"/>
  <c r="O57" i="6"/>
  <c r="N57" i="6"/>
  <c r="O56" i="6"/>
  <c r="N56" i="6"/>
  <c r="O55" i="6"/>
  <c r="N55" i="6"/>
  <c r="O54" i="6"/>
  <c r="N54" i="6"/>
  <c r="O53" i="6"/>
  <c r="N53" i="6"/>
  <c r="O52" i="6"/>
  <c r="N52" i="6"/>
  <c r="O51" i="6"/>
  <c r="N51" i="6"/>
  <c r="P50" i="6"/>
  <c r="O50" i="6"/>
  <c r="N50" i="6"/>
  <c r="P49" i="6"/>
  <c r="O49" i="6"/>
  <c r="N49" i="6"/>
  <c r="P48" i="6"/>
  <c r="O48" i="6"/>
  <c r="N48" i="6"/>
  <c r="O47" i="6"/>
  <c r="N47" i="6"/>
  <c r="P46" i="6"/>
  <c r="O46" i="6"/>
  <c r="N46" i="6"/>
  <c r="P45" i="6"/>
  <c r="O45" i="6"/>
  <c r="N45" i="6"/>
  <c r="P44" i="6"/>
  <c r="O44" i="6"/>
  <c r="N44" i="6"/>
  <c r="P43" i="6"/>
  <c r="O43" i="6"/>
  <c r="N43" i="6"/>
  <c r="P42" i="6"/>
  <c r="O42" i="6"/>
  <c r="N42" i="6"/>
  <c r="P41" i="6"/>
  <c r="O41" i="6"/>
  <c r="N41" i="6"/>
  <c r="P40" i="6"/>
  <c r="O40" i="6"/>
  <c r="N40" i="6"/>
  <c r="P39" i="6"/>
  <c r="O39" i="6"/>
  <c r="N39" i="6"/>
  <c r="P38" i="6"/>
  <c r="O38" i="6"/>
  <c r="N38" i="6"/>
  <c r="P37" i="6"/>
  <c r="O37" i="6"/>
  <c r="N37" i="6"/>
  <c r="P36" i="6"/>
  <c r="O36" i="6"/>
  <c r="N36" i="6"/>
  <c r="P35" i="6"/>
  <c r="O35" i="6"/>
  <c r="N35" i="6"/>
  <c r="P34" i="6"/>
  <c r="O34" i="6"/>
  <c r="N34" i="6"/>
  <c r="P33" i="6"/>
  <c r="O33" i="6"/>
  <c r="N33" i="6"/>
  <c r="P32" i="6"/>
  <c r="O32" i="6"/>
  <c r="N32" i="6"/>
  <c r="P31" i="6"/>
  <c r="O31" i="6"/>
  <c r="N31" i="6"/>
  <c r="P30" i="6"/>
  <c r="O30" i="6"/>
  <c r="N30" i="6"/>
  <c r="P29" i="6"/>
  <c r="O29" i="6"/>
  <c r="N29" i="6"/>
  <c r="P28" i="6"/>
  <c r="O28" i="6"/>
  <c r="N28" i="6"/>
  <c r="P27" i="6"/>
  <c r="O27" i="6"/>
  <c r="N27" i="6"/>
  <c r="O26" i="6"/>
  <c r="N26" i="6"/>
  <c r="P25" i="6"/>
  <c r="O25" i="6"/>
  <c r="N25" i="6"/>
  <c r="P24" i="6"/>
  <c r="O24" i="6"/>
  <c r="N24" i="6"/>
  <c r="P23" i="6"/>
  <c r="O23" i="6"/>
  <c r="N23" i="6"/>
  <c r="P22" i="6"/>
  <c r="O22" i="6"/>
  <c r="N22" i="6"/>
  <c r="P21" i="6"/>
  <c r="O21" i="6"/>
  <c r="N21" i="6"/>
  <c r="P20" i="6"/>
  <c r="O20" i="6"/>
  <c r="N20" i="6"/>
  <c r="O19" i="6"/>
  <c r="N19" i="6"/>
  <c r="O18" i="6"/>
  <c r="N18" i="6"/>
  <c r="O17" i="6"/>
  <c r="N17" i="6"/>
  <c r="O16" i="6"/>
  <c r="N16" i="6"/>
  <c r="O15" i="6"/>
  <c r="N15" i="6"/>
  <c r="O14" i="6"/>
  <c r="N14" i="6"/>
  <c r="O13" i="6"/>
  <c r="N13" i="6"/>
  <c r="O12" i="6"/>
  <c r="N12" i="6"/>
  <c r="O11" i="6"/>
  <c r="N11" i="6"/>
  <c r="P10" i="6"/>
  <c r="O10" i="6"/>
  <c r="N10" i="6"/>
  <c r="P9" i="6"/>
  <c r="O9" i="6"/>
  <c r="N9" i="6"/>
  <c r="N62" i="6" s="1"/>
  <c r="Q194" i="5" l="1"/>
  <c r="S194" i="5" s="1"/>
  <c r="M194" i="5"/>
  <c r="L194" i="5"/>
  <c r="S193" i="5"/>
  <c r="S192" i="5"/>
  <c r="P192" i="5"/>
  <c r="X191" i="5"/>
  <c r="V191" i="5"/>
  <c r="S191" i="5"/>
  <c r="R191" i="5"/>
  <c r="P191" i="5"/>
  <c r="P193" i="5" s="1"/>
  <c r="S190" i="5"/>
  <c r="S189" i="5"/>
  <c r="S188" i="5"/>
  <c r="P188" i="5"/>
  <c r="X187" i="5"/>
  <c r="V187" i="5"/>
  <c r="S187" i="5"/>
  <c r="P187" i="5"/>
  <c r="X186" i="5"/>
  <c r="V186" i="5"/>
  <c r="S186" i="5"/>
  <c r="R186" i="5"/>
  <c r="P186" i="5"/>
  <c r="P189" i="5" s="1"/>
  <c r="X185" i="5"/>
  <c r="V185" i="5"/>
  <c r="S185" i="5"/>
  <c r="R185" i="5"/>
  <c r="P185" i="5"/>
  <c r="S184" i="5"/>
  <c r="S183" i="5"/>
  <c r="P183" i="5"/>
  <c r="S182" i="5"/>
  <c r="P182" i="5"/>
  <c r="X181" i="5"/>
  <c r="V181" i="5"/>
  <c r="S181" i="5"/>
  <c r="X180" i="5"/>
  <c r="V180" i="5"/>
  <c r="S180" i="5"/>
  <c r="R180" i="5"/>
  <c r="P180" i="5"/>
  <c r="S179" i="5"/>
  <c r="P179" i="5"/>
  <c r="X178" i="5"/>
  <c r="V178" i="5"/>
  <c r="S178" i="5"/>
  <c r="P178" i="5"/>
  <c r="X177" i="5"/>
  <c r="V177" i="5"/>
  <c r="S177" i="5"/>
  <c r="R177" i="5"/>
  <c r="P177" i="5"/>
  <c r="S176" i="5"/>
  <c r="S175" i="5"/>
  <c r="P175" i="5"/>
  <c r="S174" i="5"/>
  <c r="P174" i="5"/>
  <c r="X173" i="5"/>
  <c r="V173" i="5"/>
  <c r="S173" i="5"/>
  <c r="R173" i="5"/>
  <c r="P173" i="5"/>
  <c r="X172" i="5"/>
  <c r="V172" i="5"/>
  <c r="S172" i="5"/>
  <c r="R172" i="5"/>
  <c r="X171" i="5"/>
  <c r="V171" i="5"/>
  <c r="S171" i="5"/>
  <c r="R171" i="5"/>
  <c r="P171" i="5"/>
  <c r="P176" i="5" s="1"/>
  <c r="S170" i="5"/>
  <c r="S169" i="5"/>
  <c r="S168" i="5"/>
  <c r="P168" i="5"/>
  <c r="X167" i="5"/>
  <c r="V167" i="5"/>
  <c r="S167" i="5"/>
  <c r="R167" i="5"/>
  <c r="X166" i="5"/>
  <c r="V166" i="5"/>
  <c r="S166" i="5"/>
  <c r="P166" i="5"/>
  <c r="P169" i="5" s="1"/>
  <c r="X165" i="5"/>
  <c r="V165" i="5"/>
  <c r="S165" i="5"/>
  <c r="X164" i="5"/>
  <c r="V164" i="5"/>
  <c r="S164" i="5"/>
  <c r="P164" i="5"/>
  <c r="S163" i="5"/>
  <c r="S162" i="5"/>
  <c r="P162" i="5"/>
  <c r="X161" i="5"/>
  <c r="V161" i="5"/>
  <c r="S161" i="5"/>
  <c r="R161" i="5"/>
  <c r="P161" i="5"/>
  <c r="X160" i="5"/>
  <c r="V160" i="5"/>
  <c r="S160" i="5"/>
  <c r="P160" i="5"/>
  <c r="S159" i="5"/>
  <c r="X158" i="5"/>
  <c r="V158" i="5"/>
  <c r="S158" i="5"/>
  <c r="P158" i="5"/>
  <c r="X157" i="5"/>
  <c r="V157" i="5"/>
  <c r="S157" i="5"/>
  <c r="R157" i="5"/>
  <c r="P157" i="5"/>
  <c r="P159" i="5" s="1"/>
  <c r="S156" i="5"/>
  <c r="S155" i="5"/>
  <c r="P155" i="5"/>
  <c r="S154" i="5"/>
  <c r="R154" i="5"/>
  <c r="P154" i="5"/>
  <c r="X153" i="5"/>
  <c r="V153" i="5"/>
  <c r="S153" i="5"/>
  <c r="R153" i="5"/>
  <c r="P153" i="5"/>
  <c r="P156" i="5" s="1"/>
  <c r="X152" i="5"/>
  <c r="V152" i="5"/>
  <c r="S152" i="5"/>
  <c r="R152" i="5"/>
  <c r="X151" i="5"/>
  <c r="V151" i="5"/>
  <c r="S151" i="5"/>
  <c r="X150" i="5"/>
  <c r="V150" i="5"/>
  <c r="S150" i="5"/>
  <c r="R150" i="5"/>
  <c r="S149" i="5"/>
  <c r="S148" i="5"/>
  <c r="P148" i="5"/>
  <c r="S147" i="5"/>
  <c r="P147" i="5"/>
  <c r="X146" i="5"/>
  <c r="V146" i="5"/>
  <c r="S146" i="5"/>
  <c r="R146" i="5"/>
  <c r="P146" i="5"/>
  <c r="S145" i="5"/>
  <c r="X144" i="5"/>
  <c r="V144" i="5"/>
  <c r="S144" i="5"/>
  <c r="P144" i="5"/>
  <c r="X143" i="5"/>
  <c r="V143" i="5"/>
  <c r="S143" i="5"/>
  <c r="R143" i="5"/>
  <c r="P143" i="5"/>
  <c r="P145" i="5" s="1"/>
  <c r="S142" i="5"/>
  <c r="S141" i="5"/>
  <c r="R141" i="5"/>
  <c r="P141" i="5"/>
  <c r="X140" i="5"/>
  <c r="V140" i="5"/>
  <c r="S140" i="5"/>
  <c r="P140" i="5"/>
  <c r="P142" i="5" s="1"/>
  <c r="S139" i="5"/>
  <c r="S138" i="5"/>
  <c r="P138" i="5"/>
  <c r="X137" i="5"/>
  <c r="V137" i="5"/>
  <c r="S137" i="5"/>
  <c r="R137" i="5"/>
  <c r="P137" i="5"/>
  <c r="P139" i="5" s="1"/>
  <c r="S136" i="5"/>
  <c r="P136" i="5"/>
  <c r="X135" i="5"/>
  <c r="V135" i="5"/>
  <c r="S135" i="5"/>
  <c r="P135" i="5"/>
  <c r="X134" i="5"/>
  <c r="V134" i="5"/>
  <c r="S134" i="5"/>
  <c r="R134" i="5"/>
  <c r="P134" i="5"/>
  <c r="S133" i="5"/>
  <c r="S132" i="5"/>
  <c r="P132" i="5"/>
  <c r="S131" i="5"/>
  <c r="P131" i="5"/>
  <c r="S130" i="5"/>
  <c r="P130" i="5"/>
  <c r="X129" i="5"/>
  <c r="V129" i="5"/>
  <c r="S129" i="5"/>
  <c r="R129" i="5"/>
  <c r="P129" i="5"/>
  <c r="X128" i="5"/>
  <c r="V128" i="5"/>
  <c r="S128" i="5"/>
  <c r="X127" i="5"/>
  <c r="V127" i="5"/>
  <c r="S127" i="5"/>
  <c r="R127" i="5"/>
  <c r="P127" i="5"/>
  <c r="X126" i="5"/>
  <c r="V126" i="5"/>
  <c r="S126" i="5"/>
  <c r="R126" i="5"/>
  <c r="P126" i="5"/>
  <c r="X125" i="5"/>
  <c r="V125" i="5"/>
  <c r="S125" i="5"/>
  <c r="R125" i="5"/>
  <c r="P125" i="5"/>
  <c r="P133" i="5" s="1"/>
  <c r="X124" i="5"/>
  <c r="V124" i="5"/>
  <c r="S124" i="5"/>
  <c r="R124" i="5"/>
  <c r="S123" i="5"/>
  <c r="S122" i="5"/>
  <c r="S121" i="5"/>
  <c r="S120" i="5"/>
  <c r="P120" i="5"/>
  <c r="X119" i="5"/>
  <c r="V119" i="5"/>
  <c r="S119" i="5"/>
  <c r="X118" i="5"/>
  <c r="V118" i="5"/>
  <c r="S118" i="5"/>
  <c r="P118" i="5"/>
  <c r="X117" i="5"/>
  <c r="V117" i="5"/>
  <c r="S117" i="5"/>
  <c r="R117" i="5"/>
  <c r="P117" i="5"/>
  <c r="P122" i="5" s="1"/>
  <c r="S116" i="5"/>
  <c r="S115" i="5"/>
  <c r="P115" i="5"/>
  <c r="P116" i="5" s="1"/>
  <c r="X114" i="5"/>
  <c r="V114" i="5"/>
  <c r="S114" i="5"/>
  <c r="R114" i="5"/>
  <c r="P114" i="5"/>
  <c r="S113" i="5"/>
  <c r="S112" i="5"/>
  <c r="P112" i="5"/>
  <c r="P113" i="5" s="1"/>
  <c r="X111" i="5"/>
  <c r="V111" i="5"/>
  <c r="S111" i="5"/>
  <c r="X110" i="5"/>
  <c r="V110" i="5"/>
  <c r="S110" i="5"/>
  <c r="R110" i="5"/>
  <c r="P110" i="5"/>
  <c r="S109" i="5"/>
  <c r="S108" i="5"/>
  <c r="P108" i="5"/>
  <c r="P109" i="5" s="1"/>
  <c r="X107" i="5"/>
  <c r="V107" i="5"/>
  <c r="S107" i="5"/>
  <c r="X106" i="5"/>
  <c r="V106" i="5"/>
  <c r="S106" i="5"/>
  <c r="R106" i="5"/>
  <c r="P106" i="5"/>
  <c r="S105" i="5"/>
  <c r="S104" i="5"/>
  <c r="P104" i="5"/>
  <c r="X103" i="5"/>
  <c r="V103" i="5"/>
  <c r="S103" i="5"/>
  <c r="R103" i="5"/>
  <c r="P103" i="5"/>
  <c r="P105" i="5" s="1"/>
  <c r="S102" i="5"/>
  <c r="P102" i="5"/>
  <c r="X101" i="5"/>
  <c r="V101" i="5"/>
  <c r="S101" i="5"/>
  <c r="P101" i="5"/>
  <c r="X100" i="5"/>
  <c r="V100" i="5"/>
  <c r="S100" i="5"/>
  <c r="R100" i="5"/>
  <c r="P100" i="5"/>
  <c r="S99" i="5"/>
  <c r="X98" i="5"/>
  <c r="V98" i="5"/>
  <c r="S98" i="5"/>
  <c r="R98" i="5"/>
  <c r="P98" i="5"/>
  <c r="X97" i="5"/>
  <c r="V97" i="5"/>
  <c r="S97" i="5"/>
  <c r="P97" i="5"/>
  <c r="P99" i="5" s="1"/>
  <c r="S96" i="5"/>
  <c r="S95" i="5"/>
  <c r="P95" i="5"/>
  <c r="X94" i="5"/>
  <c r="V94" i="5"/>
  <c r="S94" i="5"/>
  <c r="R94" i="5"/>
  <c r="P94" i="5"/>
  <c r="X93" i="5"/>
  <c r="V93" i="5"/>
  <c r="S93" i="5"/>
  <c r="R93" i="5"/>
  <c r="P93" i="5"/>
  <c r="P96" i="5" s="1"/>
  <c r="X92" i="5"/>
  <c r="V92" i="5"/>
  <c r="S92" i="5"/>
  <c r="R92" i="5"/>
  <c r="P92" i="5"/>
  <c r="X91" i="5"/>
  <c r="V91" i="5"/>
  <c r="S91" i="5"/>
  <c r="R91" i="5"/>
  <c r="P91" i="5"/>
  <c r="X90" i="5"/>
  <c r="V90" i="5"/>
  <c r="S90" i="5"/>
  <c r="R90" i="5"/>
  <c r="P90" i="5"/>
  <c r="X89" i="5"/>
  <c r="V89" i="5"/>
  <c r="S89" i="5"/>
  <c r="R89" i="5"/>
  <c r="P89" i="5"/>
  <c r="S88" i="5"/>
  <c r="X87" i="5"/>
  <c r="V87" i="5"/>
  <c r="S87" i="5"/>
  <c r="P87" i="5"/>
  <c r="X86" i="5"/>
  <c r="V86" i="5"/>
  <c r="S86" i="5"/>
  <c r="R86" i="5"/>
  <c r="P86" i="5"/>
  <c r="P88" i="5" s="1"/>
  <c r="S85" i="5"/>
  <c r="S84" i="5"/>
  <c r="P84" i="5"/>
  <c r="X83" i="5"/>
  <c r="V83" i="5"/>
  <c r="S83" i="5"/>
  <c r="X82" i="5"/>
  <c r="V82" i="5"/>
  <c r="S82" i="5"/>
  <c r="R82" i="5"/>
  <c r="P82" i="5"/>
  <c r="P85" i="5" s="1"/>
  <c r="S81" i="5"/>
  <c r="P81" i="5"/>
  <c r="S80" i="5"/>
  <c r="P80" i="5"/>
  <c r="X79" i="5"/>
  <c r="V79" i="5"/>
  <c r="S79" i="5"/>
  <c r="R79" i="5"/>
  <c r="P79" i="5"/>
  <c r="S78" i="5"/>
  <c r="S77" i="5"/>
  <c r="P77" i="5"/>
  <c r="P78" i="5" s="1"/>
  <c r="X76" i="5"/>
  <c r="V76" i="5"/>
  <c r="S76" i="5"/>
  <c r="R76" i="5"/>
  <c r="P76" i="5"/>
  <c r="S75" i="5"/>
  <c r="S74" i="5"/>
  <c r="P74" i="5"/>
  <c r="X73" i="5"/>
  <c r="V73" i="5"/>
  <c r="S73" i="5"/>
  <c r="R73" i="5"/>
  <c r="P73" i="5"/>
  <c r="P75" i="5" s="1"/>
  <c r="S72" i="5"/>
  <c r="P72" i="5"/>
  <c r="S71" i="5"/>
  <c r="P71" i="5"/>
  <c r="X70" i="5"/>
  <c r="V70" i="5"/>
  <c r="S70" i="5"/>
  <c r="R70" i="5"/>
  <c r="P70" i="5"/>
  <c r="S69" i="5"/>
  <c r="S68" i="5"/>
  <c r="S67" i="5"/>
  <c r="R67" i="5"/>
  <c r="P67" i="5"/>
  <c r="S66" i="5"/>
  <c r="R66" i="5"/>
  <c r="P66" i="5"/>
  <c r="X65" i="5"/>
  <c r="V65" i="5"/>
  <c r="S65" i="5"/>
  <c r="P65" i="5"/>
  <c r="P68" i="5" s="1"/>
  <c r="X64" i="5"/>
  <c r="V64" i="5"/>
  <c r="S64" i="5"/>
  <c r="R64" i="5"/>
  <c r="P64" i="5"/>
  <c r="S63" i="5"/>
  <c r="X62" i="5"/>
  <c r="V62" i="5"/>
  <c r="S62" i="5"/>
  <c r="P62" i="5"/>
  <c r="P63" i="5" s="1"/>
  <c r="S61" i="5"/>
  <c r="S60" i="5"/>
  <c r="S59" i="5"/>
  <c r="P59" i="5"/>
  <c r="S58" i="5"/>
  <c r="R58" i="5"/>
  <c r="X57" i="5"/>
  <c r="V57" i="5"/>
  <c r="S57" i="5"/>
  <c r="R57" i="5"/>
  <c r="X56" i="5"/>
  <c r="V56" i="5"/>
  <c r="S56" i="5"/>
  <c r="P56" i="5"/>
  <c r="P60" i="5" s="1"/>
  <c r="S55" i="5"/>
  <c r="P54" i="5"/>
  <c r="S53" i="5"/>
  <c r="P53" i="5"/>
  <c r="S52" i="5"/>
  <c r="P52" i="5"/>
  <c r="X51" i="5"/>
  <c r="V51" i="5"/>
  <c r="S51" i="5"/>
  <c r="R51" i="5"/>
  <c r="P51" i="5"/>
  <c r="S50" i="5"/>
  <c r="X49" i="5"/>
  <c r="V49" i="5"/>
  <c r="S49" i="5"/>
  <c r="P49" i="5"/>
  <c r="X48" i="5"/>
  <c r="V48" i="5"/>
  <c r="S48" i="5"/>
  <c r="R48" i="5"/>
  <c r="P48" i="5"/>
  <c r="P50" i="5" s="1"/>
  <c r="S46" i="5"/>
  <c r="S45" i="5"/>
  <c r="P45" i="5"/>
  <c r="S44" i="5"/>
  <c r="P44" i="5"/>
  <c r="X43" i="5"/>
  <c r="V43" i="5"/>
  <c r="S43" i="5"/>
  <c r="R43" i="5"/>
  <c r="P43" i="5"/>
  <c r="P46" i="5" s="1"/>
  <c r="X42" i="5"/>
  <c r="V42" i="5"/>
  <c r="S42" i="5"/>
  <c r="P42" i="5"/>
  <c r="P40" i="5"/>
  <c r="S39" i="5"/>
  <c r="R39" i="5"/>
  <c r="P39" i="5"/>
  <c r="S38" i="5"/>
  <c r="R38" i="5"/>
  <c r="P38" i="5"/>
  <c r="S37" i="5"/>
  <c r="P37" i="5"/>
  <c r="S36" i="5"/>
  <c r="R36" i="5"/>
  <c r="X34" i="5"/>
  <c r="V34" i="5"/>
  <c r="S34" i="5"/>
  <c r="P34" i="5"/>
  <c r="S33" i="5"/>
  <c r="R33" i="5"/>
  <c r="P33" i="5"/>
  <c r="P35" i="5" s="1"/>
  <c r="S31" i="5"/>
  <c r="P31" i="5"/>
  <c r="X30" i="5"/>
  <c r="V30" i="5"/>
  <c r="S30" i="5"/>
  <c r="R30" i="5"/>
  <c r="P30" i="5"/>
  <c r="X29" i="5"/>
  <c r="V29" i="5"/>
  <c r="S29" i="5"/>
  <c r="P29" i="5"/>
  <c r="S27" i="5"/>
  <c r="P27" i="5"/>
  <c r="X26" i="5"/>
  <c r="V26" i="5"/>
  <c r="S26" i="5"/>
  <c r="P26" i="5"/>
  <c r="P28" i="5" s="1"/>
  <c r="X25" i="5"/>
  <c r="V25" i="5"/>
  <c r="S25" i="5"/>
  <c r="R25" i="5"/>
  <c r="P25" i="5"/>
  <c r="X24" i="5"/>
  <c r="V24" i="5"/>
  <c r="S24" i="5"/>
  <c r="R24" i="5"/>
  <c r="X22" i="5"/>
  <c r="V22" i="5"/>
  <c r="S22" i="5"/>
  <c r="R22" i="5"/>
  <c r="P22" i="5"/>
  <c r="X21" i="5"/>
  <c r="V21" i="5"/>
  <c r="S21" i="5"/>
  <c r="P21" i="5"/>
  <c r="P23" i="5" s="1"/>
  <c r="P19" i="5"/>
  <c r="S18" i="5"/>
  <c r="R18" i="5"/>
  <c r="P18" i="5"/>
  <c r="X17" i="5"/>
  <c r="V17" i="5"/>
  <c r="S17" i="5"/>
  <c r="P17" i="5"/>
  <c r="X16" i="5"/>
  <c r="V16" i="5"/>
  <c r="S15" i="5"/>
  <c r="P15" i="5"/>
  <c r="S14" i="5"/>
  <c r="P14" i="5"/>
  <c r="P16" i="5" s="1"/>
  <c r="X13" i="5"/>
  <c r="V13" i="5"/>
  <c r="S13" i="5"/>
  <c r="R13" i="5"/>
  <c r="S11" i="5"/>
  <c r="P11" i="5"/>
  <c r="X10" i="5"/>
  <c r="V10" i="5"/>
  <c r="S10" i="5"/>
  <c r="R10" i="5"/>
  <c r="P10" i="5"/>
  <c r="P12" i="5" s="1"/>
  <c r="P194" i="5" l="1"/>
  <c r="A48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181" authorId="0" shapeId="0" xr:uid="{C250A090-CBC7-4364-B114-430CF349482D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Каб.мин</t>
        </r>
      </text>
    </comment>
    <comment ref="E182" authorId="0" shapeId="0" xr:uid="{8B2907D9-06CF-48A3-B7FF-179DE9D2FB25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Каб.мин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Avaz S. Xasanov</author>
  </authors>
  <commentList>
    <comment ref="H150" authorId="0" shapeId="0" xr:uid="{8BA05EC2-1289-4D11-8BDB-01D752BC4AD3}">
      <text>
        <r>
          <rPr>
            <b/>
            <sz val="9"/>
            <color indexed="81"/>
            <rFont val="Tahoma"/>
            <family val="2"/>
            <charset val="204"/>
          </rPr>
          <t>Avaz S. Xasanov:</t>
        </r>
        <r>
          <rPr>
            <sz val="9"/>
            <color indexed="81"/>
            <rFont val="Tahoma"/>
            <family val="2"/>
            <charset val="204"/>
          </rPr>
          <t xml:space="preserve">
вақтинча хокимиятдан берилган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Avaz S. Xasanov</author>
    <author>Автор</author>
  </authors>
  <commentList>
    <comment ref="B43" authorId="0" shapeId="0" xr:uid="{8EFB6E05-8CB6-49CC-9354-7FC8FBE6FFC0}">
      <text>
        <r>
          <rPr>
            <b/>
            <sz val="9"/>
            <color indexed="81"/>
            <rFont val="Tahoma"/>
            <family val="2"/>
            <charset val="204"/>
          </rPr>
          <t>Avaz S. Xasanov:</t>
        </r>
        <r>
          <rPr>
            <sz val="9"/>
            <color indexed="81"/>
            <rFont val="Tahoma"/>
            <family val="2"/>
            <charset val="204"/>
          </rPr>
          <t xml:space="preserve">
Временно абдурахманов полхуется </t>
        </r>
      </text>
    </comment>
    <comment ref="E50" authorId="1" shapeId="0" xr:uid="{AC5AE1AC-4CB1-4346-966E-85D4FFF61254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Каб.мин</t>
        </r>
      </text>
    </comment>
    <comment ref="E51" authorId="1" shapeId="0" xr:uid="{11164287-8DA4-4BC5-91AB-22F4C5C623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Каб.мин</t>
        </r>
      </text>
    </comment>
  </commentList>
</comments>
</file>

<file path=xl/sharedStrings.xml><?xml version="1.0" encoding="utf-8"?>
<sst xmlns="http://schemas.openxmlformats.org/spreadsheetml/2006/main" count="3753" uniqueCount="1116">
  <si>
    <t>T/r</t>
  </si>
  <si>
    <t>Tarmoq nomi</t>
  </si>
  <si>
    <t>Аvtotransport rusumi</t>
  </si>
  <si>
    <t>ishlab chiqa-rilgan yili</t>
  </si>
  <si>
    <t>Davlat belgisi</t>
  </si>
  <si>
    <t>Xonobod BXM</t>
  </si>
  <si>
    <t>Lacetti М/Т ГБО</t>
  </si>
  <si>
    <t>60/525 ZAA</t>
  </si>
  <si>
    <t>Damas ГБО</t>
  </si>
  <si>
    <t>60/610 KBA</t>
  </si>
  <si>
    <t>Andijon BXO</t>
  </si>
  <si>
    <t>60/075 CBA</t>
  </si>
  <si>
    <t>60/689 LBA</t>
  </si>
  <si>
    <t>Bunyodkor BXM</t>
  </si>
  <si>
    <t>60/581 HBA</t>
  </si>
  <si>
    <t>60/375LBA</t>
  </si>
  <si>
    <t>Qorovulbozor BXM</t>
  </si>
  <si>
    <t>80/847 GBA</t>
  </si>
  <si>
    <t>Cobalt М/Т ГБО</t>
  </si>
  <si>
    <t>80/933 GBA</t>
  </si>
  <si>
    <t>Buxoro BXO</t>
  </si>
  <si>
    <t xml:space="preserve">Nexia-3 А/Т ГБО </t>
  </si>
  <si>
    <t>80/298 СВА</t>
  </si>
  <si>
    <t>Lacetti А/Т ГБО</t>
  </si>
  <si>
    <t>80/401 КBA</t>
  </si>
  <si>
    <t>80/164 RBA</t>
  </si>
  <si>
    <t>To'qimacnilik BXM</t>
  </si>
  <si>
    <t>80/424 VAA</t>
  </si>
  <si>
    <t>80/677 KBA</t>
  </si>
  <si>
    <t>Muborak BXM</t>
  </si>
  <si>
    <t>70/027 RAA</t>
  </si>
  <si>
    <t>70/764 DBA</t>
  </si>
  <si>
    <t>Qashqadaryo BXO</t>
  </si>
  <si>
    <t>70/027 CBA</t>
  </si>
  <si>
    <t>70/203 HBA</t>
  </si>
  <si>
    <t>70/262 HBA</t>
  </si>
  <si>
    <t>Navoiy BXO</t>
  </si>
  <si>
    <t>85/358 AВA</t>
  </si>
  <si>
    <t>85/710 MAA</t>
  </si>
  <si>
    <t>85/190 YAA</t>
  </si>
  <si>
    <t>Amir Temur BXM</t>
  </si>
  <si>
    <t>30/696 ABA</t>
  </si>
  <si>
    <t>30/457MBA</t>
  </si>
  <si>
    <t>Samarqand BXO</t>
  </si>
  <si>
    <t>30/019 ОBA</t>
  </si>
  <si>
    <t>30/317 KBA</t>
  </si>
  <si>
    <t>Equinox AT 3 LT</t>
  </si>
  <si>
    <t>30/153 SАA</t>
  </si>
  <si>
    <t>Namangan BXO</t>
  </si>
  <si>
    <t>50/464 CBA</t>
  </si>
  <si>
    <t>50/636 NAA</t>
  </si>
  <si>
    <t>50/532 JBA</t>
  </si>
  <si>
    <t>Sariosiyo BXM</t>
  </si>
  <si>
    <t>75/780 TAA</t>
  </si>
  <si>
    <t>Surxondaryo BXO</t>
  </si>
  <si>
    <t>75/292MAA</t>
  </si>
  <si>
    <t>75/272JAA</t>
  </si>
  <si>
    <t>75/234ХAA</t>
  </si>
  <si>
    <t>TRACKER 2</t>
  </si>
  <si>
    <t>75/033SAA</t>
  </si>
  <si>
    <t>Uchtepa BXM</t>
  </si>
  <si>
    <t>01/709 PDA</t>
  </si>
  <si>
    <t>01/251EНA</t>
  </si>
  <si>
    <t>Olmazor BXM</t>
  </si>
  <si>
    <t>01/215OJA</t>
  </si>
  <si>
    <t>01/026КНА</t>
  </si>
  <si>
    <t>M.Ulug'bek BXM</t>
  </si>
  <si>
    <t>Nexia-3 А/Т ГБО</t>
  </si>
  <si>
    <t>01/705 ZBA</t>
  </si>
  <si>
    <t>01/426 FHA</t>
  </si>
  <si>
    <t>Shaxriston BXM</t>
  </si>
  <si>
    <t>01/708 YFA</t>
  </si>
  <si>
    <t>01/904 CHA</t>
  </si>
  <si>
    <t>Sergeli BXM</t>
  </si>
  <si>
    <t>01/709 JFA</t>
  </si>
  <si>
    <t>01/867 WHA</t>
  </si>
  <si>
    <t>01/610 JHA</t>
  </si>
  <si>
    <t>Mirobod BXM</t>
  </si>
  <si>
    <t>01/720 TDA</t>
  </si>
  <si>
    <t>01/387 RJA</t>
  </si>
  <si>
    <t>TShM BXO</t>
  </si>
  <si>
    <t>Malibu А/Т</t>
  </si>
  <si>
    <t>01/710 FAA</t>
  </si>
  <si>
    <t>01/710 LEA</t>
  </si>
  <si>
    <t>01/712 VEA</t>
  </si>
  <si>
    <t>01/709 FAA</t>
  </si>
  <si>
    <t>01/708 FAA</t>
  </si>
  <si>
    <t>Nexia-3 М/Т ГБО</t>
  </si>
  <si>
    <t>01/179 FНA</t>
  </si>
  <si>
    <t>01/072 ZGA</t>
  </si>
  <si>
    <t>Qatortol BXM</t>
  </si>
  <si>
    <t>01/130 KEA</t>
  </si>
  <si>
    <t>01/706 ZCA</t>
  </si>
  <si>
    <t>Chilonzor BXM</t>
  </si>
  <si>
    <t>01/717 QBA</t>
  </si>
  <si>
    <t>01/851 SGA</t>
  </si>
  <si>
    <t>Yunusobod BXM</t>
  </si>
  <si>
    <t>01/712 DFA</t>
  </si>
  <si>
    <t>01/932FHA</t>
  </si>
  <si>
    <t>Yashnobod BXM</t>
  </si>
  <si>
    <t xml:space="preserve">01/709 UDA </t>
  </si>
  <si>
    <t>01/632 CJА</t>
  </si>
  <si>
    <t>01/481ННА</t>
  </si>
  <si>
    <t>Al-Xorazmiy BXM</t>
  </si>
  <si>
    <t>01/708 QCA</t>
  </si>
  <si>
    <t>01/054 DJA</t>
  </si>
  <si>
    <t>01/081JHA</t>
  </si>
  <si>
    <t>Rakat BXM</t>
  </si>
  <si>
    <t>01/201 RBA</t>
  </si>
  <si>
    <t>01/177 TCA</t>
  </si>
  <si>
    <t>Labzak BXM</t>
  </si>
  <si>
    <t>01/011 СВА</t>
  </si>
  <si>
    <t>01/883 TFA</t>
  </si>
  <si>
    <t>01/884 TFA</t>
  </si>
  <si>
    <t>01/727 JBA</t>
  </si>
  <si>
    <t>01/762 CGA</t>
  </si>
  <si>
    <t>TVM BXO</t>
  </si>
  <si>
    <t>10/394BCA</t>
  </si>
  <si>
    <t>10/703ЕCA</t>
  </si>
  <si>
    <t>10/702ЕCA</t>
  </si>
  <si>
    <t>10/395BCA</t>
  </si>
  <si>
    <t>10/743DCA</t>
  </si>
  <si>
    <t>10/391BCA</t>
  </si>
  <si>
    <t>10/396BCA</t>
  </si>
  <si>
    <t>"ISUZU" HD 50</t>
  </si>
  <si>
    <t>10/853BCA</t>
  </si>
  <si>
    <t>Chirchiq BXM</t>
  </si>
  <si>
    <t>10/710 FBA</t>
  </si>
  <si>
    <t>Нива (Chevrolet)</t>
  </si>
  <si>
    <t>10/818 FAA</t>
  </si>
  <si>
    <t>Qibray BXM</t>
  </si>
  <si>
    <t>10/878 LBA</t>
  </si>
  <si>
    <t>10/190 YBA</t>
  </si>
  <si>
    <t>Angren BXM</t>
  </si>
  <si>
    <t>10/063RBA</t>
  </si>
  <si>
    <t>10/710 HBA</t>
  </si>
  <si>
    <t>Olmaliq BXM</t>
  </si>
  <si>
    <t>10/096 XAA</t>
  </si>
  <si>
    <t>10/630RBA</t>
  </si>
  <si>
    <t>Bekobod BXM</t>
  </si>
  <si>
    <t>10/703 OBA</t>
  </si>
  <si>
    <t>10/046NBA</t>
  </si>
  <si>
    <t>Farg'ona BXO</t>
  </si>
  <si>
    <t>40/571 AAA</t>
  </si>
  <si>
    <t>40/556 ОВА</t>
  </si>
  <si>
    <t>40/205 JBA</t>
  </si>
  <si>
    <t>40/105 NBA</t>
  </si>
  <si>
    <t>40/871 ТВА</t>
  </si>
  <si>
    <t>Qirguli BXM</t>
  </si>
  <si>
    <t>40/102 FBA</t>
  </si>
  <si>
    <t>40/516 UBA</t>
  </si>
  <si>
    <t>Qoqon BXM</t>
  </si>
  <si>
    <t>40/081 VBA</t>
  </si>
  <si>
    <t>40/052 FAA</t>
  </si>
  <si>
    <t>Xorazm BXO</t>
  </si>
  <si>
    <t>90/501 MAA</t>
  </si>
  <si>
    <t>90/503 VAA</t>
  </si>
  <si>
    <t>90/504 YAA</t>
  </si>
  <si>
    <t>90/652 СAA</t>
  </si>
  <si>
    <t>"TRACKER 2"</t>
  </si>
  <si>
    <t>90/802 FAA</t>
  </si>
  <si>
    <t>Qoraqalpogiston BXO</t>
  </si>
  <si>
    <t>95/090 АAA</t>
  </si>
  <si>
    <t>95/343 XAA</t>
  </si>
  <si>
    <t>95/190 ЕВA</t>
  </si>
  <si>
    <t xml:space="preserve">95/840 ВВА </t>
  </si>
  <si>
    <t>Qo'ng'irot BXM</t>
  </si>
  <si>
    <t>Cobalt А/Т ГБО</t>
  </si>
  <si>
    <t>95/418 OAA</t>
  </si>
  <si>
    <t>95/368 WAA</t>
  </si>
  <si>
    <t>Taxiatosh BXM</t>
  </si>
  <si>
    <t>95/775 САА</t>
  </si>
  <si>
    <t>95/015 ZAA</t>
  </si>
  <si>
    <t>95/913BBA</t>
  </si>
  <si>
    <t>Sirdaryo BXO</t>
  </si>
  <si>
    <t>20/249 OAA</t>
  </si>
  <si>
    <t>20/640 RAA</t>
  </si>
  <si>
    <t>20/824 RAA</t>
  </si>
  <si>
    <t>20/394 SAA</t>
  </si>
  <si>
    <t>Jizzax BXO</t>
  </si>
  <si>
    <t>25/121 NAA</t>
  </si>
  <si>
    <t>25/472 RAA</t>
  </si>
  <si>
    <t>Amaliyot boshqarmasi</t>
  </si>
  <si>
    <t xml:space="preserve">"MALIBU" TURBO-2 </t>
  </si>
  <si>
    <t>01/702 ОFA</t>
  </si>
  <si>
    <t>01/712 JFA</t>
  </si>
  <si>
    <t>"CAPTIVA" 2,4 A/Т</t>
  </si>
  <si>
    <t>01/920 ZJA</t>
  </si>
  <si>
    <t>01/631 DKA</t>
  </si>
  <si>
    <t>01/573 DKA</t>
  </si>
  <si>
    <t>01/703 LBA</t>
  </si>
  <si>
    <t>"TRACKER" 1,8 A/T</t>
  </si>
  <si>
    <t>01/535 JGA</t>
  </si>
  <si>
    <t xml:space="preserve">01/703 NBA </t>
  </si>
  <si>
    <t>"EQUINOX AT 3 LT"</t>
  </si>
  <si>
    <t>01/711 XDA</t>
  </si>
  <si>
    <t>01/703 WAA</t>
  </si>
  <si>
    <t>01/708 BDA</t>
  </si>
  <si>
    <t xml:space="preserve">"LACETTI" 1,5 M/Т ГБО </t>
  </si>
  <si>
    <t>01/708 GBA</t>
  </si>
  <si>
    <t>01/904 WFA</t>
  </si>
  <si>
    <t>"LACETTI" 1,5 А/Т ГБО</t>
  </si>
  <si>
    <t>01/504 KHA</t>
  </si>
  <si>
    <t>01/760 WFA</t>
  </si>
  <si>
    <t>01/832 MFA</t>
  </si>
  <si>
    <t>01/827 MFA</t>
  </si>
  <si>
    <t>01/344 WGA</t>
  </si>
  <si>
    <t>01/161 ТСA</t>
  </si>
  <si>
    <t>01/660 LEA</t>
  </si>
  <si>
    <t>01/758 WFA</t>
  </si>
  <si>
    <t>01/897 MFA</t>
  </si>
  <si>
    <t>01/123 TCA</t>
  </si>
  <si>
    <t>01/288 UFA</t>
  </si>
  <si>
    <t>01/759 WFA</t>
  </si>
  <si>
    <t>01/831 MFA</t>
  </si>
  <si>
    <t>01/830 MFA</t>
  </si>
  <si>
    <t>01/829 MFA</t>
  </si>
  <si>
    <t>01/895 MFA</t>
  </si>
  <si>
    <t>01/816 WFA</t>
  </si>
  <si>
    <t>01/709 WDA</t>
  </si>
  <si>
    <t>01/894 MFA</t>
  </si>
  <si>
    <t>01/812 JFA</t>
  </si>
  <si>
    <t xml:space="preserve">"LACETTI" 1,5 А/Т </t>
  </si>
  <si>
    <t>01/870 SGA</t>
  </si>
  <si>
    <t>01/892 MFA</t>
  </si>
  <si>
    <t>01/896 MFA</t>
  </si>
  <si>
    <t xml:space="preserve">"NEXIA-2" 1,6 DONC </t>
  </si>
  <si>
    <t>01/158 ТСА</t>
  </si>
  <si>
    <t>01/238 ТСА</t>
  </si>
  <si>
    <t xml:space="preserve">"SPARK" А/Т ГБО </t>
  </si>
  <si>
    <t>01/741 SFA</t>
  </si>
  <si>
    <t>01/215 PBA</t>
  </si>
  <si>
    <t xml:space="preserve">"NEXIA-3" 1,5 М/Т ГБО </t>
  </si>
  <si>
    <t>01/702 LDA</t>
  </si>
  <si>
    <t xml:space="preserve">"LACETTI" 1,5 М/Т </t>
  </si>
  <si>
    <t>01/115 EEA</t>
  </si>
  <si>
    <t>01/715 FJA</t>
  </si>
  <si>
    <t>"DAMAS-2"</t>
  </si>
  <si>
    <t>01/752 YHА</t>
  </si>
  <si>
    <t>01/753 YHА</t>
  </si>
  <si>
    <t>"DAMAS-2" ГБО</t>
  </si>
  <si>
    <t xml:space="preserve">01/886 TFA </t>
  </si>
  <si>
    <t>01/839 SGА</t>
  </si>
  <si>
    <t>01/138 EHА</t>
  </si>
  <si>
    <t>"ISUZU" SAZ NP 26</t>
  </si>
  <si>
    <t>01/228 СНA</t>
  </si>
  <si>
    <t>01/229 СНA</t>
  </si>
  <si>
    <t>"GAZ"elle Next (A21R22)</t>
  </si>
  <si>
    <t>01/803 UHА</t>
  </si>
  <si>
    <t>"NEXIA-3" 1,5 А/Т</t>
  </si>
  <si>
    <t>01/951 VJA</t>
  </si>
  <si>
    <t>LADA "NIVA" 4х4</t>
  </si>
  <si>
    <t>01/802UHA</t>
  </si>
  <si>
    <t>Traktor LT360B</t>
  </si>
  <si>
    <t>01/EA687</t>
  </si>
  <si>
    <t>Икки булоқ</t>
  </si>
  <si>
    <t>Velosiped</t>
  </si>
  <si>
    <t>raqamsiz</t>
  </si>
  <si>
    <t>O‘zsanoatqurilishbank ATB</t>
  </si>
  <si>
    <t>Boshqaruv Raisi o‘rinbosari</t>
  </si>
  <si>
    <t>________A.Ergashev</t>
  </si>
  <si>
    <t>"TASDIQLAYMAN"</t>
  </si>
  <si>
    <t>Maʼmuriy xo‘jalik departamenti</t>
  </si>
  <si>
    <t>direktori</t>
  </si>
  <si>
    <t>F.To‘rayev</t>
  </si>
  <si>
    <t xml:space="preserve">O‘zsanoatqurilishbank ATB  tasarrufidagi xizmat avtotransport vositalari to‘g‘risidagi </t>
  </si>
  <si>
    <t>MA`LUMOT</t>
  </si>
  <si>
    <t>Gazel mikroavtobus</t>
  </si>
  <si>
    <t>2023-yil "____" iyul</t>
  </si>
  <si>
    <t>OSBTXYZ7</t>
  </si>
  <si>
    <t>7-жадвал</t>
  </si>
  <si>
    <t>Ўзсаноатқурилишбанк АТБнинг асосий воситалари тўғрисида  01.07.2023 йил ҳолатига маълумот</t>
  </si>
  <si>
    <t>Эслатма: 16501, 16505, 16509, 16515, 16529, 16561.</t>
  </si>
  <si>
    <t xml:space="preserve"> (минг. сўм)</t>
  </si>
  <si>
    <t>№</t>
  </si>
  <si>
    <t>Банк коди
(ХХХ)</t>
  </si>
  <si>
    <t>Баланс ҳисобварағи 
(20 хонали)</t>
  </si>
  <si>
    <t>Асосий восита номи</t>
  </si>
  <si>
    <t>Балансга олинган санаси
(ХХ.ХХ.ХХ)</t>
  </si>
  <si>
    <t>Фойдаланишга топширилган санаси
(ХХ.ХХ.ХХ)</t>
  </si>
  <si>
    <t xml:space="preserve">Баланс бўйича тиклаш қиймати </t>
  </si>
  <si>
    <t>Йиғилган эскириши  (амортизация) суммаси</t>
  </si>
  <si>
    <t xml:space="preserve">Қолдиқ суммаси </t>
  </si>
  <si>
    <t xml:space="preserve">Ишлаб чиқарилган санаси (ХХ.ХХ.ХХ) </t>
  </si>
  <si>
    <r>
      <t xml:space="preserve"> Манзили </t>
    </r>
    <r>
      <rPr>
        <i/>
        <sz val="10"/>
        <rFont val="Times New Roman"/>
        <family val="1"/>
        <charset val="204"/>
      </rPr>
      <t>(фақат 16505, 16509 ва 16515 ҳисобварақлар бўйича)</t>
    </r>
  </si>
  <si>
    <t xml:space="preserve">Мулкнинг жорий ҳолати </t>
  </si>
  <si>
    <t>Кўчмас мулкка қилинган инвестициялар билан боғлиқ таваккалчилик-ларнинг суммаси</t>
  </si>
  <si>
    <t>А</t>
  </si>
  <si>
    <t>8=6-7</t>
  </si>
  <si>
    <t>003</t>
  </si>
  <si>
    <t>16501000700011186101</t>
  </si>
  <si>
    <t>Банковские помещения - Земля.</t>
  </si>
  <si>
    <t>ТОШКЕНТ ШАХРИ</t>
  </si>
  <si>
    <t>16505000700000440041</t>
  </si>
  <si>
    <t>Тугалланмаган курилишлар (Бустонлик туман Дам олиш маскани)</t>
  </si>
  <si>
    <t>ТОШКЕНТ ВИЛОЯТИ</t>
  </si>
  <si>
    <t>Ишчи ҳолатда</t>
  </si>
  <si>
    <t>16505000100000440044</t>
  </si>
  <si>
    <t>МЧЖ "Gold Step Invest"</t>
  </si>
  <si>
    <t>16505000200000440202</t>
  </si>
  <si>
    <t>"Tashkent city"даги банк биносининг курилиши</t>
  </si>
  <si>
    <t>16505000900000440201</t>
  </si>
  <si>
    <t>Алока Маркази (Шахрисабз 16 а)</t>
  </si>
  <si>
    <t>16505000000000440206</t>
  </si>
  <si>
    <t>Центр обработки данных (ОЦОД)</t>
  </si>
  <si>
    <t>16505000200010853101</t>
  </si>
  <si>
    <t>Тугалланмаган курилишлар</t>
  </si>
  <si>
    <t>БУХОРО ВИЛОЯТИ</t>
  </si>
  <si>
    <t>16505000700010854101</t>
  </si>
  <si>
    <t>16505000500010900101</t>
  </si>
  <si>
    <t>Банкнинг уз биноси буйича тугалланмаган курилиш</t>
  </si>
  <si>
    <t xml:space="preserve">НАВОИЙ ВИЛОЯТИ </t>
  </si>
  <si>
    <t>16505000300010902101</t>
  </si>
  <si>
    <t>Незаконченное строительство.Банковские здание</t>
  </si>
  <si>
    <t xml:space="preserve">ҚОРАҚАЛПОҒИСТОН РЕСПУБЛИКАСИ </t>
  </si>
  <si>
    <t>16505000000011085207</t>
  </si>
  <si>
    <t>БХО ховлисида жойлашган хожатхона биносини мукаммал таъмирлаш</t>
  </si>
  <si>
    <t>ҚАШҚАДАРЁ ВИЛОЯТИ</t>
  </si>
  <si>
    <t>16505000300011085101</t>
  </si>
  <si>
    <t>Незаконченное строительство банковское здание - Архив</t>
  </si>
  <si>
    <t>16505000000011086201</t>
  </si>
  <si>
    <t>Брусчатка,хожатхона,сув минораси кур-ши,ободон-ш иш-и буй-лойиха смета хуж. ва э</t>
  </si>
  <si>
    <t>СУРХОНДАРЁ ВИЛОЯТИ</t>
  </si>
  <si>
    <t>16505000900011199105</t>
  </si>
  <si>
    <t>Незаконченное строительство - Банковское здание (Ремонт фасада здания и благоуст</t>
  </si>
  <si>
    <t>16505000600011081101</t>
  </si>
  <si>
    <t>АНДИЖОН ВИЛОЯТИ</t>
  </si>
  <si>
    <t>16505000900011087102</t>
  </si>
  <si>
    <t>Тугалланмаган курилиш ишлари</t>
  </si>
  <si>
    <t>16505000400011087105</t>
  </si>
  <si>
    <t>Тугалланмаган Курилиш ишлари Экологик лойиха ва экспертиза</t>
  </si>
  <si>
    <t>16505000900011087103</t>
  </si>
  <si>
    <t>Тугалланмаган Курилиш ишлари-Геологик ишлар</t>
  </si>
  <si>
    <t>16505000900011198120</t>
  </si>
  <si>
    <t>Незаконченное строительство (Рек-я) -БАНКОВСКОЕ ЗДАНИЕ</t>
  </si>
  <si>
    <t>16505000900011198122</t>
  </si>
  <si>
    <t>Тугалланмаган курилишлар (Куйичирчик БХМ)</t>
  </si>
  <si>
    <t>16505000200011083204</t>
  </si>
  <si>
    <t xml:space="preserve">Банк биноси фасадини мукаммал таъмирлаш </t>
  </si>
  <si>
    <t xml:space="preserve">НАМАНГАН ВИЛОЯТИ </t>
  </si>
  <si>
    <t>16505000200011200101</t>
  </si>
  <si>
    <t>Банк баносини жорий таъмирлаш</t>
  </si>
  <si>
    <t>16505000400011200002</t>
  </si>
  <si>
    <t>Бука БХМни жорий таъмирлаш</t>
  </si>
  <si>
    <t>16505000600011191101</t>
  </si>
  <si>
    <t>16505000800011193101</t>
  </si>
  <si>
    <t>Яшнобод БХМ маъмурий биноси том кисмини таъмирлаш учун</t>
  </si>
  <si>
    <t>16505000700011186101</t>
  </si>
  <si>
    <t xml:space="preserve">М.Улугбек БХМ маъмурий биносига оптик линия урнатиш учун </t>
  </si>
  <si>
    <t>16505000200011190156</t>
  </si>
  <si>
    <t>Учтепа БХМ бино худудини ободонлаштириш ишлари</t>
  </si>
  <si>
    <t>16505000200011187150</t>
  </si>
  <si>
    <t>Шахристон БХМ маъмурий биносини капитал курилиши учун</t>
  </si>
  <si>
    <t>16505000600011189150</t>
  </si>
  <si>
    <t>Миробод БХМ маъмурий биноси фасад кисмини таъмирлаш учун</t>
  </si>
  <si>
    <t>16505000000000440045</t>
  </si>
  <si>
    <t>Основные средства в проццесее установки</t>
  </si>
  <si>
    <t>16505000900011192150</t>
  </si>
  <si>
    <t>ЧИЛОНЗОР БХМ ЁНГИН УЧИРИШ КУВУРИНИ КАПИТАЛ ТАЪМИРЛАШ</t>
  </si>
  <si>
    <t>16505000800010463150</t>
  </si>
  <si>
    <t>Предоплата банком за СМР и капитальный ремонт здания</t>
  </si>
  <si>
    <t>16505000800011196156</t>
  </si>
  <si>
    <t>ЛАБЗАК БХМ Биносининг биринчи каватини капитал таъмирлаш иккинчи кав жорий таъми</t>
  </si>
  <si>
    <t>16505000900011186150</t>
  </si>
  <si>
    <t>МИРЗО УЛУГБЕК БХМ Бинонинг янги электр таъминотига таъминлаш</t>
  </si>
  <si>
    <t>16505000400011092201</t>
  </si>
  <si>
    <t>МУБОРАК БХМ (Банк биносини реконструкция ишлари буйича лойиха-смета хужжатлари в</t>
  </si>
  <si>
    <t>16509000000000440112</t>
  </si>
  <si>
    <t>Банковское здания-Корпоратив БХМ</t>
  </si>
  <si>
    <t>16509000200000440102</t>
  </si>
  <si>
    <t>Административное здание (Хамза ПСБ)</t>
  </si>
  <si>
    <t>16509000300000440141</t>
  </si>
  <si>
    <t>гТашкент Яккасарайский р-он ул Кичик Бешёгоч 3 х ком кв. дом 128/4 кв 32 общей плош.104,88кв.м</t>
  </si>
  <si>
    <t>16509000400000440103</t>
  </si>
  <si>
    <t>Административное здание (Нодирабегим ПСБ)</t>
  </si>
  <si>
    <t>16509000900000440101</t>
  </si>
  <si>
    <t>Административное здание (Головной Банк ПСБ)</t>
  </si>
  <si>
    <t>16509000900000440164</t>
  </si>
  <si>
    <t>Бустонлик тумани " Дам олиш оромгохи "</t>
  </si>
  <si>
    <t>16509000600011092101</t>
  </si>
  <si>
    <t>Административное здание (Мубарек ПСБ)</t>
  </si>
  <si>
    <t>16509000300011199101</t>
  </si>
  <si>
    <t>Административное здание (Ангрен ПСБ)</t>
  </si>
  <si>
    <t>16509000200011200101</t>
  </si>
  <si>
    <t>Админстративное здание (Алмалик ПСБ)</t>
  </si>
  <si>
    <t>Оптик тола тизими</t>
  </si>
  <si>
    <t>16509000000011203101</t>
  </si>
  <si>
    <t>Административное здание (Бекобод ПСБ)</t>
  </si>
  <si>
    <t>16509000600011081101</t>
  </si>
  <si>
    <t>Административное здание (Андижан ПСБ)</t>
  </si>
  <si>
    <t>Андижон минтакавий БХО 24/7 курилиши</t>
  </si>
  <si>
    <t>16509000000011083101</t>
  </si>
  <si>
    <t>"Оилавий тадбиркорликни ривожлантириш маркази" биноси, Янгикурган тум.(Наманган ПСБ)</t>
  </si>
  <si>
    <t>Административное здание (Наманган ПСБ)</t>
  </si>
  <si>
    <t>16509000000011082102</t>
  </si>
  <si>
    <t>Будки из ПВХ 24х7 - .</t>
  </si>
  <si>
    <t>ФАРҒОНА ВИЛОЯТИ</t>
  </si>
  <si>
    <t>16509000400011082121</t>
  </si>
  <si>
    <t>16509000800011082101</t>
  </si>
  <si>
    <t>Административное здание (Фергана ПСБ)</t>
  </si>
  <si>
    <t>16509000700011087101</t>
  </si>
  <si>
    <t>Административное здание (Ханабад ПСБ)</t>
  </si>
  <si>
    <t>16509000900011088101</t>
  </si>
  <si>
    <t>Админстративное здание (Бунёдкор ПСБ)</t>
  </si>
  <si>
    <t>16509000900011089101</t>
  </si>
  <si>
    <t>Административное здание (Киргули ПСБ)</t>
  </si>
  <si>
    <t>16509000400011090101</t>
  </si>
  <si>
    <t>Административное здание (Каканд ПСБ)</t>
  </si>
  <si>
    <t>16509000900011204101</t>
  </si>
  <si>
    <t>Административное здание (Жиззах ПСБ)</t>
  </si>
  <si>
    <t>ЖИЗЗАХ ВИЛОЯТИ</t>
  </si>
  <si>
    <t>16509000100011197101</t>
  </si>
  <si>
    <t>Административное здание (Сирдаря ПСБ)</t>
  </si>
  <si>
    <t>СИРДАРЁ ВИЛОЯТИ</t>
  </si>
  <si>
    <t>16509000900011198120</t>
  </si>
  <si>
    <t>Административное здание (таш обл ПСБ)</t>
  </si>
  <si>
    <t>16509000100011201101</t>
  </si>
  <si>
    <t>Административное здание (Чирчик ПСБ)</t>
  </si>
  <si>
    <t>16509000900011202101</t>
  </si>
  <si>
    <t>Административное здание (Кибрай ПСБ)</t>
  </si>
  <si>
    <t>16509000400010463101</t>
  </si>
  <si>
    <t>Административное здание (Юнус Абад ПСБ)</t>
  </si>
  <si>
    <t>16509000100010852103</t>
  </si>
  <si>
    <t>Административное здание (Бухара ПСБ)</t>
  </si>
  <si>
    <t>16509000000011085121</t>
  </si>
  <si>
    <t>Мини банк биноси</t>
  </si>
  <si>
    <t>16509000000011085122</t>
  </si>
  <si>
    <t>Шахрисабз минибанк биноси</t>
  </si>
  <si>
    <t>16509000300011085101</t>
  </si>
  <si>
    <t>Административное здание (Карши ПСБ)</t>
  </si>
  <si>
    <t>16509000100011084101</t>
  </si>
  <si>
    <t>Административное здание (Амир Темур ПСБ)</t>
  </si>
  <si>
    <t>САМАРҚАНД ВИЛОЯТИ</t>
  </si>
  <si>
    <t>16509000200010898162</t>
  </si>
  <si>
    <t>Здание -Центр разви.семей. бизнеса в Чимбайском р-не</t>
  </si>
  <si>
    <t>16509000600010898161</t>
  </si>
  <si>
    <t>Бустон шахри Банк хизматлари маркази</t>
  </si>
  <si>
    <t>16509000700010898101</t>
  </si>
  <si>
    <t>Административное здание (Нукус ПСБ)</t>
  </si>
  <si>
    <t>16509000900010898102</t>
  </si>
  <si>
    <t>АДМИНИСТРАТИВ БИНО А.Досназаров 71</t>
  </si>
  <si>
    <t>16509000300010902101</t>
  </si>
  <si>
    <t>Административное здание (Кунград ПСБ)</t>
  </si>
  <si>
    <t>16509000400010901101</t>
  </si>
  <si>
    <t>Административное здание (Тахиаташ ПСБ)</t>
  </si>
  <si>
    <t>16509000500010900101</t>
  </si>
  <si>
    <t>Административное здание (Навоий ПСБ)</t>
  </si>
  <si>
    <t>16509000700010900102</t>
  </si>
  <si>
    <t>Здание минибанк "Саховат" (Навоий ПСБ)</t>
  </si>
  <si>
    <t>16509000000010899102</t>
  </si>
  <si>
    <t>Нового административное здание (Харезм ПСБ)</t>
  </si>
  <si>
    <t>ХОРАЗМ ВИЛОЯТИ</t>
  </si>
  <si>
    <t>услуга по проектно-изыскательной работе</t>
  </si>
  <si>
    <t>Филиал биносини жорий таъмирлаш лойиха-смета хужжатларини экспертиза килиш</t>
  </si>
  <si>
    <t>16509000500011086101</t>
  </si>
  <si>
    <t>Административное здание (Сурхандаря ПСБ)</t>
  </si>
  <si>
    <t>16509000700011093101</t>
  </si>
  <si>
    <t>Административное здание (Шаргун ПСБ)</t>
  </si>
  <si>
    <t>Банк биноси (янги)</t>
  </si>
  <si>
    <t>16509000200010853101</t>
  </si>
  <si>
    <t>Административное здание (Тукимачилик ПСБ)</t>
  </si>
  <si>
    <t>16509000700010854101</t>
  </si>
  <si>
    <t>Административное здание (Коровулбозор ПСБ)</t>
  </si>
  <si>
    <t>16509000300011184101</t>
  </si>
  <si>
    <t>Административное здание (Таш Гор ПСБ)</t>
  </si>
  <si>
    <t>16509000600011184141</t>
  </si>
  <si>
    <t>Банк хизмат квартираси - 4 хонали (Таш Гор ПСБ)</t>
  </si>
  <si>
    <t>16509000500011190101</t>
  </si>
  <si>
    <t>Административное здание (Учтепа ПСБ)</t>
  </si>
  <si>
    <t>16509000500011185101</t>
  </si>
  <si>
    <t>Административное здание (Алмазарский филиал ПСБ )</t>
  </si>
  <si>
    <t>16509000700011186101</t>
  </si>
  <si>
    <t>Административное здание (М Улугбек ПСБ)</t>
  </si>
  <si>
    <t>Cолнечные панели - Солнеч.станция М.Улугбек ЦБУ</t>
  </si>
  <si>
    <t>16509000900011187101</t>
  </si>
  <si>
    <t>Административное здание (Шахристан ПСБ)</t>
  </si>
  <si>
    <t>16509000900011188101</t>
  </si>
  <si>
    <t>Захира сервер биноси</t>
  </si>
  <si>
    <t>Административное здание (Сергели ПСБ)</t>
  </si>
  <si>
    <t>16509000200011189101</t>
  </si>
  <si>
    <t>Административное здание (Мирабад ПСБ)</t>
  </si>
  <si>
    <t>16509000600011191101</t>
  </si>
  <si>
    <t>Административное здание (Катартал ПСБ)</t>
  </si>
  <si>
    <t>Здание банка- ул.Катартал, д. 26 (Катартал ПСБ)</t>
  </si>
  <si>
    <t>16509000700011192101</t>
  </si>
  <si>
    <t>Административное здание (Чиланзар ПСБ)</t>
  </si>
  <si>
    <t>16509000800011193101</t>
  </si>
  <si>
    <t>Административное здание ( Яшнобод ПСБ)</t>
  </si>
  <si>
    <t>16509000400011194104</t>
  </si>
  <si>
    <t>Сберкасса Чилонзор 20кв.ул.Сегизбаев дом19/1 (Ал-Хорезмский филиал УзПСБ)</t>
  </si>
  <si>
    <t>16509000600011194105</t>
  </si>
  <si>
    <t>Здание ЦБУ "Карвон"</t>
  </si>
  <si>
    <t>16509000900011194101</t>
  </si>
  <si>
    <t>Административное здание (Ал-Хорезмский филиал УзПСБ)</t>
  </si>
  <si>
    <t>16509000000011195101</t>
  </si>
  <si>
    <t>Административное здание (Ракат ПСБ)</t>
  </si>
  <si>
    <t>16509000600011196001</t>
  </si>
  <si>
    <t>Административное здание (Лабзак ПСБ)</t>
  </si>
  <si>
    <t>16515000500000440185</t>
  </si>
  <si>
    <t>Алюминевый профиль - перегод 16,2квм</t>
  </si>
  <si>
    <t>Алюминевый профиль - Акфа</t>
  </si>
  <si>
    <t>Алюминевый профиль - стекля витраж (70,50квм)</t>
  </si>
  <si>
    <t>16515000900000440184</t>
  </si>
  <si>
    <t>Видеокамера уличн шт 3 и потолочная шт 5</t>
  </si>
  <si>
    <t>16515000000011200121</t>
  </si>
  <si>
    <t>Охангарон БХМни капитал таъмирлаш</t>
  </si>
  <si>
    <t>Пскент БХМ ижараси</t>
  </si>
  <si>
    <t>16515000700011083121</t>
  </si>
  <si>
    <t>1-сонли чакана амалиётлар кассаси(таъмирлаш ишлари)</t>
  </si>
  <si>
    <t>3-сонли чакана амалиётлар кассаси(таъмирлаш ишлари)</t>
  </si>
  <si>
    <t>16515000300011082131</t>
  </si>
  <si>
    <t>Маргилон БХМ</t>
  </si>
  <si>
    <t>16515000500011082121</t>
  </si>
  <si>
    <t>Будки из ПВХ 24х7 - Риштон БХМ</t>
  </si>
  <si>
    <t>16515000500011082124</t>
  </si>
  <si>
    <t>16515000500011082129</t>
  </si>
  <si>
    <t>Сберкасса в ГАИ</t>
  </si>
  <si>
    <t>16515000700011088001</t>
  </si>
  <si>
    <t>Бархаёт БХМ</t>
  </si>
  <si>
    <t>16515000100011090121</t>
  </si>
  <si>
    <t>16515000100011090125</t>
  </si>
  <si>
    <t>Банк хизматлари маркази биносини такомиллаштириш</t>
  </si>
  <si>
    <t>16515000300011090020</t>
  </si>
  <si>
    <t>24/7 шахобчаси такомиллаштириш хукуки (Фаробий кучаси)</t>
  </si>
  <si>
    <t>16515000300011090021</t>
  </si>
  <si>
    <t>2-сонли тулов шахобча Кукон ШЭТК</t>
  </si>
  <si>
    <t>16515000300011090022</t>
  </si>
  <si>
    <t>1-сонли тулов шахобча (Кукон газ)</t>
  </si>
  <si>
    <t>16515000200011197101</t>
  </si>
  <si>
    <t>Янгиер БХМ (Янгиер шаҳар, Обод Юрт маҳалласи, Гулшан кўчаси)</t>
  </si>
  <si>
    <t>1-сонли Чакана амалиётлар кассаси</t>
  </si>
  <si>
    <t>16515000900011197001</t>
  </si>
  <si>
    <t>Гулистан БХМ (г.Гулистан, Наъмуна МФЙ, ул. Бирлашган 8)</t>
  </si>
  <si>
    <t>16515000000011198123</t>
  </si>
  <si>
    <t>Административниый здания Минибанк в Куйичирчикском районе (аренда)</t>
  </si>
  <si>
    <t>Здания мини банк Куйичирчикском районе Блок А</t>
  </si>
  <si>
    <t>Куйичирчик мини банк (экспертиза)</t>
  </si>
  <si>
    <t>Куйичирчик минибанк</t>
  </si>
  <si>
    <t>16515000900011201122</t>
  </si>
  <si>
    <t>Spes Kassa (BAZAR)</t>
  </si>
  <si>
    <t>16515000900011201125</t>
  </si>
  <si>
    <t>Решетка оконная (металлическая)</t>
  </si>
  <si>
    <t>Витраж из ПВХ AKFA 4мХ2м (ГАИ) 5-сон тулов шахобчаси</t>
  </si>
  <si>
    <t>Решетка дверная (металлическая)</t>
  </si>
  <si>
    <t>16515000300011202203</t>
  </si>
  <si>
    <t>Банк хизматлари маркази</t>
  </si>
  <si>
    <t>16515000200010852002</t>
  </si>
  <si>
    <t>Пиридастгир БХМ</t>
  </si>
  <si>
    <t>16515000400010852003</t>
  </si>
  <si>
    <t>за кап ремонт (Марказий Бозор мини банки)</t>
  </si>
  <si>
    <t>16515000900010852001</t>
  </si>
  <si>
    <t>кап. ремонт "Центр обслуж. банков.услуг " (минибанк Мустакиллик)</t>
  </si>
  <si>
    <t>"Худудий Электр Тармоқлари" АЖ да 3-ЧАКнинг таъмирлаш учун 5% кафолат тўлови.</t>
  </si>
  <si>
    <t>16515000000011085104</t>
  </si>
  <si>
    <t>Карши БХМ</t>
  </si>
  <si>
    <t>16515000900011085012</t>
  </si>
  <si>
    <t>Китоб БХМ</t>
  </si>
  <si>
    <t>16515000600010901001</t>
  </si>
  <si>
    <t>Центр банкоских услуг в Ходжейлинском р/н</t>
  </si>
  <si>
    <t>16515000200010900121</t>
  </si>
  <si>
    <t>"Дархан" савдо марказидаги минибанк дераза ва эшикларига АКФА ромлари ясаб урнатиш</t>
  </si>
  <si>
    <t>Низамий БХМ (ремонт)</t>
  </si>
  <si>
    <t>Минибанк Низамий</t>
  </si>
  <si>
    <t>Ижарага олинган бинони такомиллаштириш ( ЦУМ)</t>
  </si>
  <si>
    <t>Банк хизматлар маркази ЦУМ</t>
  </si>
  <si>
    <t>Ижарага олинган бинони такомиллаштириш (ДСИ)</t>
  </si>
  <si>
    <t>№5 сонли тулов шахобчаси</t>
  </si>
  <si>
    <t>16515000200010899103</t>
  </si>
  <si>
    <t>Перегородка - Стекло зака.10м</t>
  </si>
  <si>
    <t>Система пожарной сигнализации - ,</t>
  </si>
  <si>
    <t>Система охранной и тревожной сигнализации - .</t>
  </si>
  <si>
    <t>Алюминевый профиль - ролставни</t>
  </si>
  <si>
    <t>16515000400010899104</t>
  </si>
  <si>
    <t>Элек.водяной насос - Хива БХМ</t>
  </si>
  <si>
    <t>Система охранной и тревожной сигнализации - ,</t>
  </si>
  <si>
    <t>Банк хизматлари маркази Хива ш (жорий таъмирлаш ишлари)</t>
  </si>
  <si>
    <t>16515000600010899105</t>
  </si>
  <si>
    <t>Изготовления окон для касса тупроккала БХМга</t>
  </si>
  <si>
    <t>Жалюзи комбо Тупроккала БХМ га</t>
  </si>
  <si>
    <t>Бетонная раствор. (Тупроккала БХМ га)</t>
  </si>
  <si>
    <t>Изготовление решёток тупроккала БХМга</t>
  </si>
  <si>
    <t>Текуший ремонт кабинета тупроккала БХМ ташки ва ичики кисмининг деворларини буяш</t>
  </si>
  <si>
    <t>Монтаж и пуско-наладка охранной сигнализации тупроккала БХМга</t>
  </si>
  <si>
    <t>Тупроккала БХМни кассасини пол килиш</t>
  </si>
  <si>
    <t>Изготовления и установка перил с алюминиевым покрытием тупроккала БХМ олд кисмига</t>
  </si>
  <si>
    <t>БХМ Тупроккалъа жорий таъмирлаш (брусчатка териш)</t>
  </si>
  <si>
    <t>Тупроккалъа БХМ таъмирлаш ишлари (брусчатка)</t>
  </si>
  <si>
    <t>БХМ Тупроккалъа жорий таъмирлаш (Изготовления и установка псевдо стены)</t>
  </si>
  <si>
    <t>Жалюзи комбо (Тупроккала БХМ га)</t>
  </si>
  <si>
    <t>16515000200011091121</t>
  </si>
  <si>
    <t>капитальный ремонт кассы ул Амир Тимура 50</t>
  </si>
  <si>
    <t>капитальный ремонт здания для Центра оказания банковских услуг</t>
  </si>
  <si>
    <t>капитальный ремонт ЧАК-2 ул Буюк Ипак Йули 15</t>
  </si>
  <si>
    <t>капитальный ремонт ЧАК-6</t>
  </si>
  <si>
    <t>16515000100011086130</t>
  </si>
  <si>
    <t>3-сонли чакана амалиётлар касс(6- т-в шахобча) (Термиз Карго центр мар-зи кур-ш,ЕОВ си-я воситаси )</t>
  </si>
  <si>
    <t>16515000200011086121</t>
  </si>
  <si>
    <t>Жаркургон мини банк биносида урнатилган видео кузатув,куриклаш ва ЁОВ</t>
  </si>
  <si>
    <t>16515000200011086122</t>
  </si>
  <si>
    <t>Термизшахаргаз биноси 1-сонли чакана амалиётлар кассаси ( 3-сон ж\к) системы видеонаблюдения.</t>
  </si>
  <si>
    <t>16515000200011086124</t>
  </si>
  <si>
    <t>Автодозвон RK-208CN-Roiscok</t>
  </si>
  <si>
    <t>16515000200011086129</t>
  </si>
  <si>
    <t>2-сонли чакана амалиётлар кассаси (Термиз ШЭТК биноси) видеокузатув жихози</t>
  </si>
  <si>
    <t>16515000900011086131</t>
  </si>
  <si>
    <t>Жаркургон туманидаги БХМ га олинган ижара биносини такомил-ш</t>
  </si>
  <si>
    <t>16515000000011093102</t>
  </si>
  <si>
    <t>01-сон жамгарма газнанинг такомиллаштириш харажати</t>
  </si>
  <si>
    <t>16515000100011093103</t>
  </si>
  <si>
    <t>Сариосиё дехкон бозори МЧЖ худудидаги махсус касса</t>
  </si>
  <si>
    <t>Сариосиё ТЭТ махсус кассасининг реконструкцияси</t>
  </si>
  <si>
    <t>Узун ТЭТ махсус кассасининг куриклаш системаси</t>
  </si>
  <si>
    <t>16515000300011093104</t>
  </si>
  <si>
    <t>пожарно охранно сигнал.(02-ХПУ)</t>
  </si>
  <si>
    <t>витраж 01-сон ХПУ</t>
  </si>
  <si>
    <t>16515000800011093101</t>
  </si>
  <si>
    <t>Сариосиё минибанки</t>
  </si>
  <si>
    <t>Денов БХМ</t>
  </si>
  <si>
    <t>Узун мини банк биноси</t>
  </si>
  <si>
    <t>Кумкургон мини банки таъмирлаш ва реконструкцияси</t>
  </si>
  <si>
    <t>16515000600010853001</t>
  </si>
  <si>
    <t>Банк хизматлари маркази Тараккиёт Шарк</t>
  </si>
  <si>
    <t>16515000100010854001</t>
  </si>
  <si>
    <t>Когон банк хизматлари маркази</t>
  </si>
  <si>
    <t>16515000400011184101</t>
  </si>
  <si>
    <t>Алюминевый профиль - Автомат. ворота</t>
  </si>
  <si>
    <t>Железные решетка - окна1,74*3*16мм</t>
  </si>
  <si>
    <t>16515000200011190121</t>
  </si>
  <si>
    <t>Урикзор БХМ</t>
  </si>
  <si>
    <t>Курилиш шахарчаси БХМ</t>
  </si>
  <si>
    <t>16515000600011187122</t>
  </si>
  <si>
    <t>Капитальный ремонт центр банковских услуг Бектемирского района</t>
  </si>
  <si>
    <t>16515000400011192121</t>
  </si>
  <si>
    <t>Банк хизматлар маркази</t>
  </si>
  <si>
    <t>Кап ремонт Банк хизматлари маркази-2 Учтепа</t>
  </si>
  <si>
    <t>16515000300011193002</t>
  </si>
  <si>
    <t>ЗДАНИЕ БХМ</t>
  </si>
  <si>
    <t>16515000600011194124</t>
  </si>
  <si>
    <t>Аренда мини банк Курилиш моллари бозор</t>
  </si>
  <si>
    <t>16515000900011194208</t>
  </si>
  <si>
    <t>Здание банкомата 24/7 на территории Урикзор савдо комлекси</t>
  </si>
  <si>
    <t>16515000700011195121</t>
  </si>
  <si>
    <t>Касса №1 и №2</t>
  </si>
  <si>
    <t>16515000100011196101</t>
  </si>
  <si>
    <t>Алюминевый профиль - Банкомат будка</t>
  </si>
  <si>
    <t>ППКОП Приток - Приток А-КОП-03 Абу Сахий БХМ</t>
  </si>
  <si>
    <t>16529000000000440131</t>
  </si>
  <si>
    <t>Велосипед - ,</t>
  </si>
  <si>
    <t>16529000100000440122</t>
  </si>
  <si>
    <t>Трактор ЛТЗ 60АБ10</t>
  </si>
  <si>
    <t>GAZele NEXT - ,</t>
  </si>
  <si>
    <t>ISUZU - ,</t>
  </si>
  <si>
    <t>16529000500000440101</t>
  </si>
  <si>
    <t>Captiva - TRACKER TRKAT</t>
  </si>
  <si>
    <t>Ласетти - 1.5</t>
  </si>
  <si>
    <t>Captiva - -2(2,4)(С7)GBO</t>
  </si>
  <si>
    <t>Captiva - 2,4 LT</t>
  </si>
  <si>
    <t>MALIBU - 2</t>
  </si>
  <si>
    <t>DAMAS - D2</t>
  </si>
  <si>
    <t>Дамас - D2</t>
  </si>
  <si>
    <t>Ласетти - /</t>
  </si>
  <si>
    <t>Captiva - -2 (2,4) (С7)</t>
  </si>
  <si>
    <t>Ласетти - Lacetti L-com</t>
  </si>
  <si>
    <t>Дамас - Д2</t>
  </si>
  <si>
    <t>Ласетти - L3-15</t>
  </si>
  <si>
    <t>Ласетти - 1,5</t>
  </si>
  <si>
    <t>Ласетти - 1.5 L15-15</t>
  </si>
  <si>
    <t>Нексия DOHC</t>
  </si>
  <si>
    <t>CAPTIVA - EQUINOX</t>
  </si>
  <si>
    <t>CAPTIVA - Equinox AT 3LT AWD MH</t>
  </si>
  <si>
    <t>CAPTIVA - EQUINOX-AT 3LT AWD MH</t>
  </si>
  <si>
    <t>Автомашина SPARK-M300 1.25 LT A/T</t>
  </si>
  <si>
    <t>Ласетти - Lcetti</t>
  </si>
  <si>
    <t>Ласетти - Lacetti</t>
  </si>
  <si>
    <t>Ласетти - L3-15G</t>
  </si>
  <si>
    <t>Нексия - 3 AV-GS16</t>
  </si>
  <si>
    <t>MALIBU - ,</t>
  </si>
  <si>
    <t>Оплата авто. Lacetti-2 GN-ELEGANT</t>
  </si>
  <si>
    <t>МАЛИБУ - MALIBU-2</t>
  </si>
  <si>
    <t>Ласетти-2 СDX M/T C60</t>
  </si>
  <si>
    <t>DAMAS - Д2</t>
  </si>
  <si>
    <t>Нексия - 3 AV-GX16/AT</t>
  </si>
  <si>
    <t>LADA "NIVA" - ,</t>
  </si>
  <si>
    <t>Дамас - DAMAS-2(D2)</t>
  </si>
  <si>
    <t>Ласетти - L3-15G 3поз</t>
  </si>
  <si>
    <t>Captiva - LT 2.4</t>
  </si>
  <si>
    <t>LACETTI - ,</t>
  </si>
  <si>
    <t>Ласетти - 1.5 (L15-15)</t>
  </si>
  <si>
    <t>16529000900011092101</t>
  </si>
  <si>
    <t>Дамас - DAMAS-2</t>
  </si>
  <si>
    <t>Ласетти - LACETTI L3-15G</t>
  </si>
  <si>
    <t>16529000500011199105</t>
  </si>
  <si>
    <t>Дамас - 2(D2)</t>
  </si>
  <si>
    <t>16529000700011199106</t>
  </si>
  <si>
    <t>NEXIA - AV-OPTIMUM PLUS</t>
  </si>
  <si>
    <t>16529000700011200101</t>
  </si>
  <si>
    <t>Нексия - 3</t>
  </si>
  <si>
    <t>16529000900011200102</t>
  </si>
  <si>
    <t>Дамас</t>
  </si>
  <si>
    <t>16529000400011203101</t>
  </si>
  <si>
    <t>Дамас - DAMAS-2 D2</t>
  </si>
  <si>
    <t>Нексия - NEXIA-3</t>
  </si>
  <si>
    <t>16529000200011081102</t>
  </si>
  <si>
    <t>Дамас - .</t>
  </si>
  <si>
    <t>Ласетти - .</t>
  </si>
  <si>
    <t>16529000800011081105</t>
  </si>
  <si>
    <t>Chevrolet Tracker - Chevrolet Tracker</t>
  </si>
  <si>
    <t>16529000100011083105</t>
  </si>
  <si>
    <t>Chevrolet Tracker - TRACKER-2 TRK Premier</t>
  </si>
  <si>
    <t>16529000300011083106</t>
  </si>
  <si>
    <t>Ласетти - LACETTI (1.5)</t>
  </si>
  <si>
    <t>LACETTI - L-COMFORT/GPLUS</t>
  </si>
  <si>
    <t>16529000500011083107</t>
  </si>
  <si>
    <t>Дамас - Дамас-2-D2</t>
  </si>
  <si>
    <t>16529000000011082105</t>
  </si>
  <si>
    <t>DAMAS - .</t>
  </si>
  <si>
    <t>16529000100011082106</t>
  </si>
  <si>
    <t>Нексия - Nexia-3 (AV-GX/</t>
  </si>
  <si>
    <t>NEXIA - Nexia-3</t>
  </si>
  <si>
    <t>16529000100011082112</t>
  </si>
  <si>
    <t>Chevrolet Tracker - TRK Premier</t>
  </si>
  <si>
    <t>16529000700011082109</t>
  </si>
  <si>
    <t>16529000900011082111</t>
  </si>
  <si>
    <t>Автомобил Дамас DLX</t>
  </si>
  <si>
    <t>16529000100011087101</t>
  </si>
  <si>
    <t>DAMAS - -2 D2 (делюкс)</t>
  </si>
  <si>
    <t>Ласетти - L-COMFORT/G PLU</t>
  </si>
  <si>
    <t>16529000900011088104</t>
  </si>
  <si>
    <t>Damas-2 D2</t>
  </si>
  <si>
    <t>16529000900011088105</t>
  </si>
  <si>
    <t>LACETTI - ...</t>
  </si>
  <si>
    <t>16529000600011089107</t>
  </si>
  <si>
    <t>Нексия - 3(AV-GX16/AT)</t>
  </si>
  <si>
    <t>16529000700011089102</t>
  </si>
  <si>
    <t>Автомашина DAMAS-2 D2</t>
  </si>
  <si>
    <t>16529000600011090105</t>
  </si>
  <si>
    <t>Ласетти - L3-15G (с ГБО)</t>
  </si>
  <si>
    <t>16529000800011090106</t>
  </si>
  <si>
    <t>DAMAS - DAMAS-2 D2</t>
  </si>
  <si>
    <t>16529000300011204101</t>
  </si>
  <si>
    <t>16529000500011204102</t>
  </si>
  <si>
    <t>Дамас - Дамас</t>
  </si>
  <si>
    <t>16529000100011197104</t>
  </si>
  <si>
    <t>16529000500011197106</t>
  </si>
  <si>
    <t>LACETTI - LACETTI L3-15G</t>
  </si>
  <si>
    <t>16529000700011197107</t>
  </si>
  <si>
    <t>Дамас 20 824 RAA</t>
  </si>
  <si>
    <t>16529000900011197108</t>
  </si>
  <si>
    <t>DAMAS 20 394 SAA</t>
  </si>
  <si>
    <t>16529000000011198108</t>
  </si>
  <si>
    <t>Chevrolet Tracker - Переригистратсия докумкнт</t>
  </si>
  <si>
    <t>Chevrolet Tracker - Тех паспорт</t>
  </si>
  <si>
    <t>Chevrolet Tracker - Гос номер</t>
  </si>
  <si>
    <t>16529000100011198109</t>
  </si>
  <si>
    <t>LACETTI - LACETTI L</t>
  </si>
  <si>
    <t>16529000300011198121</t>
  </si>
  <si>
    <t>ISUZU - автобус HD 50</t>
  </si>
  <si>
    <t>16529000400011198110</t>
  </si>
  <si>
    <t>16529000700011198101</t>
  </si>
  <si>
    <t>Дамас - Автомашина</t>
  </si>
  <si>
    <t>DAMAS - DAMAS</t>
  </si>
  <si>
    <t>16529000800011198003</t>
  </si>
  <si>
    <t>Нексия - Автомашина</t>
  </si>
  <si>
    <t>16529000800011198107</t>
  </si>
  <si>
    <t>16529000300011201105</t>
  </si>
  <si>
    <t>LACETTI - руйхатдан утказ</t>
  </si>
  <si>
    <t>УАЗ 3163 - 485 -03 PATRIOT - Chevrolet NIVA</t>
  </si>
  <si>
    <t>16529000500011202101</t>
  </si>
  <si>
    <t>Нексия 3 LTZ AT C60 ABZ MNJ RRK UK3 UQ4 UI3 UJMBQI VGC C35 AAM AK5 60I(E) цвет(GAZ)</t>
  </si>
  <si>
    <t>16529000900011202103</t>
  </si>
  <si>
    <t>Дамас - ДАМАС D2</t>
  </si>
  <si>
    <t>16529000400010463104</t>
  </si>
  <si>
    <t>Дамас - Damas-2 D2</t>
  </si>
  <si>
    <t>16529000900010463101</t>
  </si>
  <si>
    <t>Нексия - -3 поз-4 белая</t>
  </si>
  <si>
    <t>16529000100010852106</t>
  </si>
  <si>
    <t>Lacetti (1.5) SDX AJ38 B18</t>
  </si>
  <si>
    <t>Chevrolet TRACKER-2 TRK Premier</t>
  </si>
  <si>
    <t>16529000200010852000</t>
  </si>
  <si>
    <t>16529000200010852101</t>
  </si>
  <si>
    <t>Nexia-3 а/м</t>
  </si>
  <si>
    <t>16529000000011085102</t>
  </si>
  <si>
    <t>Дамас - Дамас -2-D2</t>
  </si>
  <si>
    <t>16529000800011085101</t>
  </si>
  <si>
    <t>16529000900011085107</t>
  </si>
  <si>
    <t>Ласетти - ласетте L3-</t>
  </si>
  <si>
    <t>16529000900011085108</t>
  </si>
  <si>
    <t>Нексия - Nexia 3 AV -GX</t>
  </si>
  <si>
    <t>16529000000011084103</t>
  </si>
  <si>
    <t>CAPTIVA - EQUINOX AT 3LT</t>
  </si>
  <si>
    <t>LACETTI - COMFORT PLUS</t>
  </si>
  <si>
    <t>Дамас - Д2 Делюкс</t>
  </si>
  <si>
    <t>16529000100010898101</t>
  </si>
  <si>
    <t>LACETTI - LACETTI L-COMFR</t>
  </si>
  <si>
    <t>Ласетти - Lacetti(1,5)CNG</t>
  </si>
  <si>
    <t>Chevrolet Tracker - TRACER-2 TRK PREMIER</t>
  </si>
  <si>
    <t>Ласетти - Lasetti L-Elega</t>
  </si>
  <si>
    <t>16529000800010902101</t>
  </si>
  <si>
    <t>Дамас - Делюкс</t>
  </si>
  <si>
    <t>Кобалт - (GS/16ATB-E)</t>
  </si>
  <si>
    <t>16529000900010901101</t>
  </si>
  <si>
    <t>Кобалт - автомобиль</t>
  </si>
  <si>
    <t>16529000000010900101</t>
  </si>
  <si>
    <t>Ласетти - GAZSummit White</t>
  </si>
  <si>
    <t>DAMAS - -2 D2 (Делюкс)</t>
  </si>
  <si>
    <t>16529000000010899105</t>
  </si>
  <si>
    <t>Ласетти - жентра</t>
  </si>
  <si>
    <t>LACETTI - Жентра.</t>
  </si>
  <si>
    <t>Chevrolet Tracker - Tracker-2 TRK Premier</t>
  </si>
  <si>
    <t>16529000200010899101</t>
  </si>
  <si>
    <t>Дамас - DAMAS-2 (D2)</t>
  </si>
  <si>
    <t>16529000100011091102</t>
  </si>
  <si>
    <t>Ласетти - 1,5 (L15-15)</t>
  </si>
  <si>
    <t>16529000500011091104</t>
  </si>
  <si>
    <t>DAMAS - Дамас</t>
  </si>
  <si>
    <t>16529000000011086101</t>
  </si>
  <si>
    <t>Дамас DLX BO,D2-GAZ</t>
  </si>
  <si>
    <t>LACETTI - L-Comfort Plus</t>
  </si>
  <si>
    <t>Lacetti L-Elegant /At Plus</t>
  </si>
  <si>
    <t>16529000100011093101</t>
  </si>
  <si>
    <t>DAMAS автомашинаси</t>
  </si>
  <si>
    <t>16529000900010853102</t>
  </si>
  <si>
    <t>DAMAS-2 DLX B0 B6OCL4QI2</t>
  </si>
  <si>
    <t>16529000900010853103</t>
  </si>
  <si>
    <t>16529000700010854104</t>
  </si>
  <si>
    <t>Cobalt GS/16</t>
  </si>
  <si>
    <t>16529000800010854123</t>
  </si>
  <si>
    <t>Газел ГАЗ-А65R33-60</t>
  </si>
  <si>
    <t>16529000000011184102</t>
  </si>
  <si>
    <t>Дамас - 2 D2</t>
  </si>
  <si>
    <t>16529000100011184103</t>
  </si>
  <si>
    <t>МАЛИБУ - 2 А/Т С3U</t>
  </si>
  <si>
    <t>16529000300011184104</t>
  </si>
  <si>
    <t>16529000800011184101</t>
  </si>
  <si>
    <t>16529000000011190101</t>
  </si>
  <si>
    <t>16529000300011190103</t>
  </si>
  <si>
    <t>Дамас - ...</t>
  </si>
  <si>
    <t>16529000300011185103</t>
  </si>
  <si>
    <t>LACETTI - LACETTI</t>
  </si>
  <si>
    <t>16529000500011185104</t>
  </si>
  <si>
    <t>Дамас - Deluxe</t>
  </si>
  <si>
    <t>16529000500011186103</t>
  </si>
  <si>
    <t>16529000900011186105</t>
  </si>
  <si>
    <t>Дамас - 2</t>
  </si>
  <si>
    <t>16529000700011187103</t>
  </si>
  <si>
    <t>Дамас - ДАМАС-2</t>
  </si>
  <si>
    <t>16529000900011187105</t>
  </si>
  <si>
    <t>Нексия - -3 поз-4</t>
  </si>
  <si>
    <t>16529000700011188102</t>
  </si>
  <si>
    <t>DAMAS - Дамас делюкс</t>
  </si>
  <si>
    <t>16529000900011188103</t>
  </si>
  <si>
    <t>Дамас - дамас</t>
  </si>
  <si>
    <t>16529000900011188104</t>
  </si>
  <si>
    <t>Нексия - регистрация</t>
  </si>
  <si>
    <t>16529000700011189101</t>
  </si>
  <si>
    <t>Нексия - 3 поз-4</t>
  </si>
  <si>
    <t>16529000900011189102</t>
  </si>
  <si>
    <t>DAMAS - 2 D2 DELUX</t>
  </si>
  <si>
    <t>16529000600011191104</t>
  </si>
  <si>
    <t>Нексия - 3 поз-4 белая</t>
  </si>
  <si>
    <t>16529000900011191101</t>
  </si>
  <si>
    <t>DAMAS-2 DLX</t>
  </si>
  <si>
    <t>16529000100011192101</t>
  </si>
  <si>
    <t>Нексия - ...</t>
  </si>
  <si>
    <t>16529000300011192102</t>
  </si>
  <si>
    <t>16529000300011193107</t>
  </si>
  <si>
    <t>Нексия - -3 4-поз белая</t>
  </si>
  <si>
    <t>16529000500011193108</t>
  </si>
  <si>
    <t>Дамас D2</t>
  </si>
  <si>
    <t>16529000700011193109</t>
  </si>
  <si>
    <t>16529000800011194109</t>
  </si>
  <si>
    <t>16529000900011194105</t>
  </si>
  <si>
    <t>16529000900011194110</t>
  </si>
  <si>
    <t>DAMAS - Дамас Delux</t>
  </si>
  <si>
    <t>16529000000011195104</t>
  </si>
  <si>
    <t>16529000400011195101</t>
  </si>
  <si>
    <t>16529000200011196002</t>
  </si>
  <si>
    <t>16529000200011196105</t>
  </si>
  <si>
    <t>16529000400011196106</t>
  </si>
  <si>
    <t>16529000700011196102</t>
  </si>
  <si>
    <t>ЛАСЕТТИ-2(1.5) CDX M/T AK5 AAM AT7 B18 BAH C35 C37 C50 C60 DL7 JL9 NU7 RRK T2Y T3N UK3 UPX UW6</t>
  </si>
  <si>
    <t>16529000900011196028</t>
  </si>
  <si>
    <t>Дамас - Делюкс пассажир</t>
  </si>
  <si>
    <t>16561000000000440102</t>
  </si>
  <si>
    <t>Стол - Рабочий(5 шт)</t>
  </si>
  <si>
    <t>Стол - из МДФ раскладн(1 шт)</t>
  </si>
  <si>
    <t>Кресло - кресло офисное(1 шт)</t>
  </si>
  <si>
    <t>16561000100000440103</t>
  </si>
  <si>
    <t>Холодильник - .(1 шт)</t>
  </si>
  <si>
    <t>Принтер - ,(3 шт)</t>
  </si>
  <si>
    <t>16561000300000440104</t>
  </si>
  <si>
    <t>Термо принтер - ,(1 шт)</t>
  </si>
  <si>
    <t>16561000500000440105</t>
  </si>
  <si>
    <t>Видеокамера - ...(10 шт)</t>
  </si>
  <si>
    <t>Видеокамера - ,(7 шт)</t>
  </si>
  <si>
    <t>Видеокамера - ...(3 шт)</t>
  </si>
  <si>
    <t>Сканер - Сканер штрих кодов(1 шт)</t>
  </si>
  <si>
    <t>Кондиционер - .(1 шт)</t>
  </si>
  <si>
    <t>Кондиционер - ,(1 шт)</t>
  </si>
  <si>
    <t>Светодиодные табло - Страховой запас(10 шт)</t>
  </si>
  <si>
    <t>USB black plastic key(1 шт)</t>
  </si>
  <si>
    <t>Акустическая колонка - Домашний кинотеатр(2 шт)</t>
  </si>
  <si>
    <t>16561000800000440101</t>
  </si>
  <si>
    <t>Ноутбук - .(17 шт)</t>
  </si>
  <si>
    <t>Компьютеры персональные в комп. - моноблок(2 шт)</t>
  </si>
  <si>
    <t>Планшет - Планшетный компьютер(1 шт)</t>
  </si>
  <si>
    <t>Ноутбук - ,(1 шт)</t>
  </si>
  <si>
    <t>Клавиатура - ,(1 шт)</t>
  </si>
  <si>
    <t>Сканер - лазерный/мобилн(25 шт)</t>
  </si>
  <si>
    <t>16561000900000440107</t>
  </si>
  <si>
    <t>Торговые терминалы - пин пад(159 шт)</t>
  </si>
  <si>
    <t>Клавиатура - вынос ав IPP320(10 шт)</t>
  </si>
  <si>
    <t>Терминал MOVE3500:G. Wi-Fi(20 шт)</t>
  </si>
  <si>
    <t>Клавиатура - выносная/автома(185 шт)</t>
  </si>
  <si>
    <t>Торговые терминалы - POS терминал(128 шт)</t>
  </si>
  <si>
    <t>16561000200011082105</t>
  </si>
  <si>
    <t>Кодовый замок - .(1 шт)</t>
  </si>
  <si>
    <t>16561000700011082102</t>
  </si>
  <si>
    <t>Диван - .(1 шт)</t>
  </si>
  <si>
    <t>16561000900011082103</t>
  </si>
  <si>
    <t>Кондиционер Artel - .(2 шт)</t>
  </si>
  <si>
    <t>16561000900011082104</t>
  </si>
  <si>
    <t>Видеокамера - ,(26 шт)</t>
  </si>
  <si>
    <t>16561000600011197105</t>
  </si>
  <si>
    <t>Кондиционер SHIVAKI ELEGAND(1 шт)</t>
  </si>
  <si>
    <t>Солнечный водонагреватель (TPF 2510, 200 л.)(1 шт)</t>
  </si>
  <si>
    <t>Видеокамера - FACE ID (ГО)(8 шт)</t>
  </si>
  <si>
    <t>16561000700011198105</t>
  </si>
  <si>
    <t>Комплекс Видеонаблюдения - Тош вил(2 шт)</t>
  </si>
  <si>
    <t>Видеокамера - Тош вил(2 шт)</t>
  </si>
  <si>
    <t>Комплекс Видеонаблюдения - Олмалик(1 шт)</t>
  </si>
  <si>
    <t>Модем - Тош вил(1 шт)</t>
  </si>
  <si>
    <t>Будки из ПВХ 24х7 - Кибрай(1 шт)</t>
  </si>
  <si>
    <t>Будки из ПВХ 24х7 - Тош вил(1 шт)</t>
  </si>
  <si>
    <t>16561000900011198107</t>
  </si>
  <si>
    <t>Клавиатура - выносная IPP220(36 шт)</t>
  </si>
  <si>
    <t>Торговые терминалы - пин пад(6 шт)</t>
  </si>
  <si>
    <t>Торговые терминалы - пин пад(10 шт)</t>
  </si>
  <si>
    <t>16561000200010852105</t>
  </si>
  <si>
    <t>Комплекс Видеонаблюдения - Комплекс Видеонаблюдения 10853(1 шт)</t>
  </si>
  <si>
    <t>Комплекс Видеонаблюдения - Система видеонаблюдение 10852(2 шт)</t>
  </si>
  <si>
    <t>Комплекс Видеонаблюдения - Система видеонаблюдение 10854(1 шт)</t>
  </si>
  <si>
    <t>Комплекс Видеонаблюдения - Система видеонаблюдение 10853(1 шт)</t>
  </si>
  <si>
    <t>Chevrolet Tracker - янги қайд этиш гувохномаси(1 шт)</t>
  </si>
  <si>
    <t>Chevrolet Tracker - Рўйхатлаш у-н тўлов(1 шт)</t>
  </si>
  <si>
    <t>16561000700010852102</t>
  </si>
  <si>
    <t>Тумба - Тумба коммод для операцион от(1 шт)</t>
  </si>
  <si>
    <t>Шкаф - Шкаф для документ отдел кадр(3 шт)</t>
  </si>
  <si>
    <t>Шкаф - Шкаф для книга на HR менедрер(2 шт)</t>
  </si>
  <si>
    <t>16561000200011085102</t>
  </si>
  <si>
    <t>Кресло - DAFNA(3 шт)</t>
  </si>
  <si>
    <t>16561000800011085105</t>
  </si>
  <si>
    <t>Пелесос - Воздуходувка(1 шт)</t>
  </si>
  <si>
    <t>16561000600011084105</t>
  </si>
  <si>
    <t>Турникет - Трипод(1 шт)</t>
  </si>
  <si>
    <t>Генератор - .(1 шт)</t>
  </si>
  <si>
    <t>Cолнечные панели - Водонагреватель(1 шт)</t>
  </si>
  <si>
    <t>Видеокамера - ,(16 шт)</t>
  </si>
  <si>
    <t>16561000000010900105</t>
  </si>
  <si>
    <t>Будки из ПВХ 24х7 - будка для банкомата(4 шт)</t>
  </si>
  <si>
    <t>16561000500010899101</t>
  </si>
  <si>
    <t>Видеокамера - ,(12 шт)</t>
  </si>
  <si>
    <t>16561000700010899102</t>
  </si>
  <si>
    <t>Кресло - Ofis kreslosi(6 шт)</t>
  </si>
  <si>
    <t>Кресло - офисное(10 шт)</t>
  </si>
  <si>
    <t>16561000000011086105</t>
  </si>
  <si>
    <t>Видеокамера - ,(17 шт)</t>
  </si>
  <si>
    <t xml:space="preserve">2023-yil "_____"iyundagi </t>
  </si>
  <si>
    <t xml:space="preserve">Bank tarmoqlari </t>
  </si>
  <si>
    <t xml:space="preserve">______-sonli farmoyishga </t>
  </si>
  <si>
    <t>1-ILOVA</t>
  </si>
  <si>
    <t>Bank boshqaruvi Raisining 2023-yil 15-martdagi 14-sonli “Bank balansidagi har bir xizmat avtotransport vositasi uchun yoʼl bosish yillik limitini tasdiqlash toʼgʼrisida”gi buyrugʼi va Oʼzbekiston standartlash, metrologiya va sertifikatlash agentligi tomonidan 2003-yil 28-iyuldagi №05-20-son bilan tasdiqlangan “Аvtomobillarning xarakatlanuvchi tarkibiga yoqilgʼi-moy maxsulotlarni sarflash meʼyorlari” toʼgʼrisidagi qoʼllanmaga asosan ishlab chiqilgan</t>
  </si>
  <si>
    <t>YOʼL BOSISh BIR OYLIK LIMITI</t>
  </si>
  <si>
    <t>2023-yil iyul oyi uchun</t>
  </si>
  <si>
    <t>MFO</t>
  </si>
  <si>
    <t>Foydalanish boshlangan sana</t>
  </si>
  <si>
    <t>Yonilgʼi turi</t>
  </si>
  <si>
    <t>Avvalgi davlat belgisi</t>
  </si>
  <si>
    <t>100 km masofa uchun benzin, dizel sarfi (L)</t>
  </si>
  <si>
    <t>100 km masofa uchun metan  sarfi (m³)</t>
  </si>
  <si>
    <t>Yoʼl bosish bir oylik masofa limiti (km)</t>
  </si>
  <si>
    <t>Bir oylik metan sarfi (m3)</t>
  </si>
  <si>
    <t>Bir oylik  benzin, dizel sarfi (litr)</t>
  </si>
  <si>
    <t>Benzin, dizel narxi (so'm)</t>
  </si>
  <si>
    <t>Metan gaz narxi (so'm)</t>
  </si>
  <si>
    <t>Bir oylik  yonilg'i  xarajati (so'm)</t>
  </si>
  <si>
    <t>Безин ҳисобига қамайтирилган коэффициент</t>
  </si>
  <si>
    <t>йиллик босиб ўтиш масофаси</t>
  </si>
  <si>
    <t>Ойлик лимит</t>
  </si>
  <si>
    <t>ГАЗ учун 10%гача ошириш</t>
  </si>
  <si>
    <t>ANDIJON</t>
  </si>
  <si>
    <t>00051</t>
  </si>
  <si>
    <t>metan</t>
  </si>
  <si>
    <t>00075</t>
  </si>
  <si>
    <t>haydovchi shtati yo'q</t>
  </si>
  <si>
    <t>01.10.20y.</t>
  </si>
  <si>
    <t>03.05.23y.</t>
  </si>
  <si>
    <t>AI-92</t>
  </si>
  <si>
    <t>60/105 QAA</t>
  </si>
  <si>
    <t>00076</t>
  </si>
  <si>
    <t>BUXORO</t>
  </si>
  <si>
    <t>00085</t>
  </si>
  <si>
    <t>Газел микроавтоб</t>
  </si>
  <si>
    <t>00086</t>
  </si>
  <si>
    <t>Sotish masalasi ko‘rilmoqda</t>
  </si>
  <si>
    <t>12.08.20y.</t>
  </si>
  <si>
    <t>01.06.23y.</t>
  </si>
  <si>
    <t>80/162 UBA</t>
  </si>
  <si>
    <t>00862</t>
  </si>
  <si>
    <t>01/748 DEA</t>
  </si>
  <si>
    <t>QASHQADARYO</t>
  </si>
  <si>
    <t>00186</t>
  </si>
  <si>
    <t>14.09.20y.</t>
  </si>
  <si>
    <t>00854</t>
  </si>
  <si>
    <t>05.05.23y.</t>
  </si>
  <si>
    <t>70/150 RBA</t>
  </si>
  <si>
    <t>NAVOIY</t>
  </si>
  <si>
    <t>00207</t>
  </si>
  <si>
    <t>01.07.21y.</t>
  </si>
  <si>
    <t>02.05.23y.</t>
  </si>
  <si>
    <t>85/440 UAA</t>
  </si>
  <si>
    <t>SAMARQAND</t>
  </si>
  <si>
    <t>00317</t>
  </si>
  <si>
    <t>01.06.21y.</t>
  </si>
  <si>
    <t>00994</t>
  </si>
  <si>
    <t>01.11.21y</t>
  </si>
  <si>
    <t>13.09.22y.</t>
  </si>
  <si>
    <t>Ai-95</t>
  </si>
  <si>
    <t>NAMANGAN</t>
  </si>
  <si>
    <t>00224</t>
  </si>
  <si>
    <t>01.12.21y</t>
  </si>
  <si>
    <t>01.05.23y</t>
  </si>
  <si>
    <t>Ai-92</t>
  </si>
  <si>
    <t>50/025 OBA</t>
  </si>
  <si>
    <t>SURXONDARYO</t>
  </si>
  <si>
    <t>00354</t>
  </si>
  <si>
    <t>01045</t>
  </si>
  <si>
    <t>07.10.21y.</t>
  </si>
  <si>
    <t>01.03.23y</t>
  </si>
  <si>
    <t>TOSHKENT sh.</t>
  </si>
  <si>
    <t>00397</t>
  </si>
  <si>
    <t>00398</t>
  </si>
  <si>
    <t>00399</t>
  </si>
  <si>
    <t>00400</t>
  </si>
  <si>
    <t>01/880 LBA</t>
  </si>
  <si>
    <t>00403</t>
  </si>
  <si>
    <t>00405</t>
  </si>
  <si>
    <t>01.05.22y</t>
  </si>
  <si>
    <t>00424</t>
  </si>
  <si>
    <t>Аи-92</t>
  </si>
  <si>
    <t>01.09.20y.</t>
  </si>
  <si>
    <t>01/065BGA</t>
  </si>
  <si>
    <t>00426</t>
  </si>
  <si>
    <t>00427</t>
  </si>
  <si>
    <t>00428</t>
  </si>
  <si>
    <t>00432</t>
  </si>
  <si>
    <t>01.09.21y</t>
  </si>
  <si>
    <t>00434</t>
  </si>
  <si>
    <t>01.09.21y.</t>
  </si>
  <si>
    <t>00435</t>
  </si>
  <si>
    <t>00442</t>
  </si>
  <si>
    <t>TOSHKENT vil.</t>
  </si>
  <si>
    <t>00490</t>
  </si>
  <si>
    <t>01/748 RDA</t>
  </si>
  <si>
    <t>sotish masalasi ko‘rilmoqda</t>
  </si>
  <si>
    <t>01.03.22y.</t>
  </si>
  <si>
    <t>01/554 VGA</t>
  </si>
  <si>
    <t>01.10.21y.</t>
  </si>
  <si>
    <t>01/826 МFA</t>
  </si>
  <si>
    <t>01/472 ННА</t>
  </si>
  <si>
    <t>01.04.21y.</t>
  </si>
  <si>
    <t>dizel</t>
  </si>
  <si>
    <t>01/302 BGA</t>
  </si>
  <si>
    <t>10/150AAA</t>
  </si>
  <si>
    <t>00863</t>
  </si>
  <si>
    <t>01.01.22y.</t>
  </si>
  <si>
    <t>Ai-80</t>
  </si>
  <si>
    <t>00884</t>
  </si>
  <si>
    <t>01022</t>
  </si>
  <si>
    <t>01034</t>
  </si>
  <si>
    <t>01100</t>
  </si>
  <si>
    <t>FARG'ONA</t>
  </si>
  <si>
    <t>00494</t>
  </si>
  <si>
    <t>40/527 FBA</t>
  </si>
  <si>
    <t>01/192 TCA</t>
  </si>
  <si>
    <t>40/112 PВА</t>
  </si>
  <si>
    <t>00524</t>
  </si>
  <si>
    <t>01.08.21y</t>
  </si>
  <si>
    <t>00531</t>
  </si>
  <si>
    <t>XORAZM</t>
  </si>
  <si>
    <t>00853</t>
  </si>
  <si>
    <t>01.12.21y.</t>
  </si>
  <si>
    <t>QORAQALPOG'ISTON</t>
  </si>
  <si>
    <t>00868</t>
  </si>
  <si>
    <t>03.05.23y</t>
  </si>
  <si>
    <t>95/090 AAA</t>
  </si>
  <si>
    <t>00591</t>
  </si>
  <si>
    <t>00616</t>
  </si>
  <si>
    <t>SIRDARYO</t>
  </si>
  <si>
    <t>00855</t>
  </si>
  <si>
    <t>06.07.20y.</t>
  </si>
  <si>
    <t>01.08.20y</t>
  </si>
  <si>
    <t>01.06.21y</t>
  </si>
  <si>
    <t>JIZZAX</t>
  </si>
  <si>
    <t>01152</t>
  </si>
  <si>
    <t>JAMI:</t>
  </si>
  <si>
    <t>Ma'muriy xo‘jalik departamenti</t>
  </si>
  <si>
    <t>Xo‘jalik boshqarmasi boshlig‘i</t>
  </si>
  <si>
    <t>A.Xasanov</t>
  </si>
  <si>
    <t xml:space="preserve">2023-yil "_____" iyundagi </t>
  </si>
  <si>
    <t>Bosh bank</t>
  </si>
  <si>
    <t>2-ILOVA</t>
  </si>
  <si>
    <t>100км га расход</t>
  </si>
  <si>
    <t>01/641 СKA</t>
  </si>
  <si>
    <t>01/267 UEA</t>
  </si>
  <si>
    <t>Dizel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</si>
</sst>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_-* #,##0.00\ _с_ў_м_-;\-* #,##0.00\ _с_ў_м_-;_-* &quot;-&quot;??\ _с_ў_м_-;_-@_-"/>
    <numFmt numFmtId="166" formatCode="_-* #,##0.00_р_._-;\-* #,##0.00_р_._-;_-* &quot;-&quot;??_р_._-;_-@_-"/>
    <numFmt numFmtId="167" formatCode="_-* #,##0\ _₽_-;\-* #,##0\ _₽_-;_-* &quot;-&quot;??\ _₽_-;_-@_-"/>
    <numFmt numFmtId="168" formatCode="#,##0.0"/>
    <numFmt numFmtId="169" formatCode="_-* #,##0.00\ _₽_-;\-* #,##0.00\ _₽_-;_-* &quot;-&quot;??\ _₽_-;_-@_-"/>
    <numFmt numFmtId="170" formatCode="_-* #,##0.0\ _₽_-;\-* #,##0.0\ _₽_-;_-* &quot;-&quot;??\ _₽_-;_-@_-"/>
  </numFmts>
  <fonts count="36" x14ac:knownFonts="1">
    <font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 applyBorder="0"/>
    <xf numFmtId="0" fontId="3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165" fontId="2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</cellStyleXfs>
  <cellXfs count="401">
    <xf numFmtId="0" fontId="0" fillId="0" borderId="0" xfId="0"/>
    <xf numFmtId="0" fontId="5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wrapText="1"/>
    </xf>
    <xf numFmtId="0" fontId="10" fillId="2" borderId="1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2" fillId="0" borderId="0" xfId="3" applyFont="1"/>
    <xf numFmtId="0" fontId="13" fillId="0" borderId="1" xfId="3" applyFont="1" applyBorder="1"/>
    <xf numFmtId="0" fontId="13" fillId="0" borderId="1" xfId="2" applyFont="1" applyBorder="1" applyAlignment="1">
      <alignment horizontal="left"/>
    </xf>
    <xf numFmtId="0" fontId="13" fillId="0" borderId="1" xfId="2" applyFont="1" applyBorder="1" applyAlignment="1">
      <alignment horizontal="left" vertical="center"/>
    </xf>
    <xf numFmtId="0" fontId="13" fillId="3" borderId="1" xfId="2" applyFont="1" applyFill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3" fontId="13" fillId="0" borderId="0" xfId="2" applyNumberFormat="1" applyFont="1" applyAlignment="1">
      <alignment horizontal="center"/>
    </xf>
    <xf numFmtId="0" fontId="13" fillId="3" borderId="1" xfId="2" applyFont="1" applyFill="1" applyBorder="1" applyAlignment="1">
      <alignment horizontal="left" vertical="center"/>
    </xf>
    <xf numFmtId="0" fontId="13" fillId="3" borderId="1" xfId="2" applyFont="1" applyFill="1" applyBorder="1" applyAlignment="1">
      <alignment horizontal="left"/>
    </xf>
    <xf numFmtId="0" fontId="13" fillId="0" borderId="1" xfId="2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 wrapText="1"/>
    </xf>
    <xf numFmtId="14" fontId="13" fillId="0" borderId="1" xfId="2" applyNumberFormat="1" applyFont="1" applyBorder="1" applyAlignment="1">
      <alignment horizontal="left" wrapText="1"/>
    </xf>
    <xf numFmtId="0" fontId="13" fillId="3" borderId="1" xfId="3" applyFont="1" applyFill="1" applyBorder="1" applyAlignment="1">
      <alignment horizontal="center" vertical="center"/>
    </xf>
    <xf numFmtId="3" fontId="13" fillId="3" borderId="0" xfId="2" applyNumberFormat="1" applyFont="1" applyFill="1" applyAlignment="1">
      <alignment horizontal="center"/>
    </xf>
    <xf numFmtId="0" fontId="13" fillId="3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/>
    </xf>
    <xf numFmtId="0" fontId="5" fillId="4" borderId="0" xfId="3" applyFont="1" applyFill="1"/>
    <xf numFmtId="0" fontId="14" fillId="3" borderId="1" xfId="3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left" vertical="center" wrapText="1"/>
    </xf>
    <xf numFmtId="0" fontId="14" fillId="3" borderId="1" xfId="1" applyFont="1" applyFill="1" applyBorder="1" applyAlignment="1">
      <alignment horizontal="center" vertical="center" wrapText="1"/>
    </xf>
    <xf numFmtId="164" fontId="15" fillId="3" borderId="2" xfId="2" applyNumberFormat="1" applyFont="1" applyFill="1" applyBorder="1" applyAlignment="1">
      <alignment horizontal="center"/>
    </xf>
    <xf numFmtId="3" fontId="5" fillId="0" borderId="0" xfId="3" applyNumberFormat="1" applyFont="1" applyAlignment="1">
      <alignment horizontal="center"/>
    </xf>
    <xf numFmtId="0" fontId="16" fillId="0" borderId="0" xfId="2" applyFont="1" applyAlignment="1">
      <alignment horizontal="center"/>
    </xf>
    <xf numFmtId="0" fontId="4" fillId="3" borderId="0" xfId="2" applyFill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5" fillId="3" borderId="0" xfId="3" applyFont="1" applyFill="1" applyAlignment="1">
      <alignment horizontal="center"/>
    </xf>
    <xf numFmtId="0" fontId="5" fillId="3" borderId="0" xfId="3" applyFont="1" applyFill="1"/>
    <xf numFmtId="0" fontId="5" fillId="0" borderId="0" xfId="3" applyFont="1" applyAlignment="1">
      <alignment horizontal="center"/>
    </xf>
    <xf numFmtId="0" fontId="13" fillId="3" borderId="1" xfId="1" applyFont="1" applyFill="1" applyBorder="1" applyAlignment="1">
      <alignment horizontal="center" vertical="center" wrapText="1"/>
    </xf>
    <xf numFmtId="0" fontId="13" fillId="0" borderId="1" xfId="3" applyFont="1" applyBorder="1" applyAlignment="1">
      <alignment horizontal="left" vertical="center"/>
    </xf>
    <xf numFmtId="0" fontId="6" fillId="0" borderId="0" xfId="3" applyFont="1"/>
    <xf numFmtId="0" fontId="6" fillId="0" borderId="0" xfId="3" applyFont="1" applyAlignment="1">
      <alignment horizontal="left"/>
    </xf>
    <xf numFmtId="0" fontId="6" fillId="0" borderId="0" xfId="3" applyFont="1" applyAlignment="1">
      <alignment horizontal="left" vertical="center"/>
    </xf>
    <xf numFmtId="0" fontId="19" fillId="0" borderId="0" xfId="0" applyFont="1"/>
    <xf numFmtId="0" fontId="13" fillId="0" borderId="0" xfId="3" applyFont="1" applyAlignment="1">
      <alignment vertical="center" wrapText="1"/>
    </xf>
    <xf numFmtId="0" fontId="20" fillId="0" borderId="0" xfId="0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23" fillId="0" borderId="0" xfId="8" applyFont="1"/>
    <xf numFmtId="0" fontId="24" fillId="0" borderId="0" xfId="8" applyFont="1"/>
    <xf numFmtId="0" fontId="11" fillId="0" borderId="0" xfId="8" applyFont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0" fontId="25" fillId="0" borderId="0" xfId="11" applyFont="1"/>
    <xf numFmtId="0" fontId="11" fillId="0" borderId="0" xfId="8" applyFont="1" applyAlignment="1" applyProtection="1">
      <alignment horizontal="center"/>
      <protection locked="0"/>
    </xf>
    <xf numFmtId="0" fontId="24" fillId="0" borderId="0" xfId="8" applyFont="1" applyAlignment="1" applyProtection="1">
      <alignment horizontal="center"/>
      <protection locked="0"/>
    </xf>
    <xf numFmtId="0" fontId="24" fillId="0" borderId="0" xfId="8" applyFont="1" applyProtection="1">
      <protection locked="0"/>
    </xf>
    <xf numFmtId="0" fontId="26" fillId="0" borderId="0" xfId="8" applyFont="1" applyProtection="1">
      <protection locked="0"/>
    </xf>
    <xf numFmtId="0" fontId="26" fillId="0" borderId="0" xfId="8" applyFont="1" applyAlignment="1" applyProtection="1">
      <alignment horizontal="right"/>
      <protection locked="0"/>
    </xf>
    <xf numFmtId="0" fontId="11" fillId="0" borderId="3" xfId="8" applyFont="1" applyBorder="1" applyAlignment="1" applyProtection="1">
      <alignment horizontal="center" vertical="center" wrapText="1"/>
      <protection locked="0"/>
    </xf>
    <xf numFmtId="0" fontId="11" fillId="0" borderId="4" xfId="8" applyFont="1" applyBorder="1" applyAlignment="1" applyProtection="1">
      <alignment horizontal="center" vertical="center" wrapText="1"/>
      <protection locked="0"/>
    </xf>
    <xf numFmtId="0" fontId="11" fillId="0" borderId="5" xfId="8" applyFont="1" applyBorder="1" applyAlignment="1" applyProtection="1">
      <alignment horizontal="center" vertical="center" wrapText="1"/>
      <protection locked="0"/>
    </xf>
    <xf numFmtId="0" fontId="11" fillId="0" borderId="0" xfId="8" applyFont="1" applyAlignment="1" applyProtection="1">
      <alignment vertical="center" wrapText="1"/>
      <protection locked="0"/>
    </xf>
    <xf numFmtId="0" fontId="11" fillId="0" borderId="0" xfId="8" applyFont="1" applyAlignment="1" applyProtection="1">
      <alignment vertical="center"/>
      <protection locked="0"/>
    </xf>
    <xf numFmtId="0" fontId="11" fillId="0" borderId="6" xfId="8" applyFont="1" applyBorder="1" applyAlignment="1" applyProtection="1">
      <alignment horizontal="center" vertical="center" wrapText="1"/>
      <protection locked="0"/>
    </xf>
    <xf numFmtId="0" fontId="11" fillId="0" borderId="1" xfId="8" applyFont="1" applyBorder="1" applyAlignment="1" applyProtection="1">
      <alignment horizontal="center" vertical="center" wrapText="1"/>
      <protection locked="0"/>
    </xf>
    <xf numFmtId="3" fontId="11" fillId="0" borderId="1" xfId="8" applyNumberFormat="1" applyFont="1" applyBorder="1" applyAlignment="1" applyProtection="1">
      <alignment horizontal="center" vertical="center" wrapText="1"/>
      <protection locked="0"/>
    </xf>
    <xf numFmtId="0" fontId="11" fillId="0" borderId="7" xfId="8" applyFont="1" applyBorder="1" applyAlignment="1" applyProtection="1">
      <alignment horizontal="center" vertical="center" wrapText="1"/>
      <protection locked="0"/>
    </xf>
    <xf numFmtId="0" fontId="24" fillId="0" borderId="0" xfId="8" applyFont="1" applyAlignment="1" applyProtection="1">
      <alignment horizontal="center" vertical="center" wrapText="1"/>
      <protection locked="0"/>
    </xf>
    <xf numFmtId="0" fontId="24" fillId="0" borderId="0" xfId="8" applyFont="1" applyAlignment="1" applyProtection="1">
      <alignment horizontal="center" vertical="center"/>
      <protection locked="0"/>
    </xf>
    <xf numFmtId="0" fontId="25" fillId="0" borderId="6" xfId="8" applyFont="1" applyBorder="1" applyAlignment="1">
      <alignment horizontal="center" vertical="top"/>
    </xf>
    <xf numFmtId="49" fontId="25" fillId="0" borderId="1" xfId="11" applyNumberFormat="1" applyFont="1" applyBorder="1" applyAlignment="1">
      <alignment horizontal="center" vertical="center"/>
    </xf>
    <xf numFmtId="0" fontId="25" fillId="0" borderId="1" xfId="8" applyFont="1" applyBorder="1" applyAlignment="1">
      <alignment horizontal="center" vertical="top" wrapText="1"/>
    </xf>
    <xf numFmtId="49" fontId="25" fillId="0" borderId="1" xfId="8" applyNumberFormat="1" applyFont="1" applyBorder="1" applyAlignment="1">
      <alignment horizontal="left" vertical="top" wrapText="1"/>
    </xf>
    <xf numFmtId="14" fontId="25" fillId="0" borderId="1" xfId="8" applyNumberFormat="1" applyFont="1" applyBorder="1" applyAlignment="1">
      <alignment horizontal="center" vertical="top" wrapText="1"/>
    </xf>
    <xf numFmtId="167" fontId="25" fillId="0" borderId="1" xfId="10" applyNumberFormat="1" applyFont="1" applyBorder="1" applyAlignment="1">
      <alignment vertical="center"/>
    </xf>
    <xf numFmtId="49" fontId="25" fillId="0" borderId="1" xfId="11" applyNumberFormat="1" applyFont="1" applyBorder="1" applyAlignment="1">
      <alignment horizontal="center" vertical="center" wrapText="1"/>
    </xf>
    <xf numFmtId="0" fontId="25" fillId="0" borderId="7" xfId="8" applyFont="1" applyBorder="1"/>
    <xf numFmtId="0" fontId="25" fillId="0" borderId="1" xfId="11" applyFont="1" applyBorder="1" applyAlignment="1">
      <alignment horizontal="center" vertical="center" wrapText="1"/>
    </xf>
    <xf numFmtId="0" fontId="25" fillId="0" borderId="1" xfId="11" applyFont="1" applyBorder="1"/>
    <xf numFmtId="0" fontId="25" fillId="0" borderId="8" xfId="8" applyFont="1" applyBorder="1" applyAlignment="1">
      <alignment horizontal="center" vertical="top"/>
    </xf>
    <xf numFmtId="49" fontId="25" fillId="0" borderId="9" xfId="11" applyNumberFormat="1" applyFont="1" applyBorder="1" applyAlignment="1">
      <alignment horizontal="center" vertical="center"/>
    </xf>
    <xf numFmtId="0" fontId="25" fillId="0" borderId="9" xfId="8" applyFont="1" applyBorder="1" applyAlignment="1">
      <alignment horizontal="center" vertical="top" wrapText="1"/>
    </xf>
    <xf numFmtId="49" fontId="25" fillId="0" borderId="9" xfId="8" applyNumberFormat="1" applyFont="1" applyBorder="1" applyAlignment="1">
      <alignment horizontal="left" vertical="top" wrapText="1"/>
    </xf>
    <xf numFmtId="14" fontId="25" fillId="0" borderId="9" xfId="8" applyNumberFormat="1" applyFont="1" applyBorder="1" applyAlignment="1">
      <alignment horizontal="center" vertical="top" wrapText="1"/>
    </xf>
    <xf numFmtId="167" fontId="25" fillId="0" borderId="9" xfId="10" applyNumberFormat="1" applyFont="1" applyBorder="1" applyAlignment="1">
      <alignment vertical="center"/>
    </xf>
    <xf numFmtId="0" fontId="25" fillId="0" borderId="9" xfId="11" applyFont="1" applyBorder="1" applyAlignment="1">
      <alignment horizontal="center" vertical="center" wrapText="1"/>
    </xf>
    <xf numFmtId="0" fontId="25" fillId="0" borderId="10" xfId="8" applyFont="1" applyBorder="1"/>
    <xf numFmtId="4" fontId="25" fillId="0" borderId="0" xfId="11" applyNumberFormat="1" applyFont="1"/>
    <xf numFmtId="0" fontId="27" fillId="0" borderId="0" xfId="11" applyFont="1"/>
    <xf numFmtId="0" fontId="5" fillId="0" borderId="0" xfId="11" applyFont="1" applyAlignment="1">
      <alignment horizontal="left"/>
    </xf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5" fillId="3" borderId="0" xfId="11" applyFont="1" applyFill="1"/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3" fontId="5" fillId="0" borderId="0" xfId="11" applyNumberFormat="1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8" fillId="0" borderId="0" xfId="11" applyFont="1" applyAlignment="1">
      <alignment horizontal="right"/>
    </xf>
    <xf numFmtId="0" fontId="8" fillId="0" borderId="0" xfId="11" applyFont="1" applyAlignment="1">
      <alignment horizontal="center"/>
    </xf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11" fillId="2" borderId="3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0" fontId="12" fillId="0" borderId="0" xfId="11" applyFont="1"/>
    <xf numFmtId="3" fontId="12" fillId="0" borderId="0" xfId="11" applyNumberFormat="1" applyFont="1" applyAlignment="1">
      <alignment textRotation="90" wrapText="1"/>
    </xf>
    <xf numFmtId="0" fontId="12" fillId="0" borderId="0" xfId="11" applyFont="1" applyAlignment="1">
      <alignment horizontal="center" vertical="center" textRotation="90" wrapText="1"/>
    </xf>
    <xf numFmtId="3" fontId="12" fillId="0" borderId="0" xfId="11" applyNumberFormat="1" applyFont="1"/>
    <xf numFmtId="0" fontId="10" fillId="5" borderId="13" xfId="2" applyFont="1" applyFill="1" applyBorder="1" applyAlignment="1">
      <alignment horizontal="left"/>
    </xf>
    <xf numFmtId="0" fontId="10" fillId="5" borderId="14" xfId="2" applyFont="1" applyFill="1" applyBorder="1"/>
    <xf numFmtId="0" fontId="13" fillId="5" borderId="15" xfId="2" applyFont="1" applyFill="1" applyBorder="1" applyAlignment="1">
      <alignment horizontal="left"/>
    </xf>
    <xf numFmtId="0" fontId="10" fillId="5" borderId="14" xfId="2" applyFont="1" applyFill="1" applyBorder="1" applyAlignment="1">
      <alignment horizontal="center"/>
    </xf>
    <xf numFmtId="0" fontId="10" fillId="5" borderId="14" xfId="2" applyFont="1" applyFill="1" applyBorder="1" applyAlignment="1">
      <alignment horizontal="center" vertical="center"/>
    </xf>
    <xf numFmtId="0" fontId="10" fillId="5" borderId="16" xfId="2" applyFont="1" applyFill="1" applyBorder="1" applyAlignment="1">
      <alignment horizontal="right"/>
    </xf>
    <xf numFmtId="0" fontId="10" fillId="5" borderId="0" xfId="2" applyFont="1" applyFill="1" applyAlignment="1">
      <alignment horizontal="center"/>
    </xf>
    <xf numFmtId="0" fontId="10" fillId="0" borderId="3" xfId="2" applyFont="1" applyBorder="1" applyAlignment="1">
      <alignment horizontal="left"/>
    </xf>
    <xf numFmtId="0" fontId="13" fillId="0" borderId="17" xfId="2" applyFont="1" applyBorder="1" applyAlignment="1">
      <alignment horizontal="center"/>
    </xf>
    <xf numFmtId="0" fontId="13" fillId="0" borderId="4" xfId="2" applyFont="1" applyBorder="1" applyAlignment="1">
      <alignment horizontal="left"/>
    </xf>
    <xf numFmtId="0" fontId="13" fillId="0" borderId="4" xfId="2" applyFont="1" applyBorder="1" applyAlignment="1">
      <alignment horizontal="center"/>
    </xf>
    <xf numFmtId="0" fontId="13" fillId="0" borderId="4" xfId="2" applyFont="1" applyBorder="1"/>
    <xf numFmtId="0" fontId="13" fillId="3" borderId="4" xfId="2" applyFont="1" applyFill="1" applyBorder="1" applyAlignment="1">
      <alignment horizontal="center"/>
    </xf>
    <xf numFmtId="0" fontId="14" fillId="0" borderId="4" xfId="11" applyFont="1" applyBorder="1" applyAlignment="1">
      <alignment horizontal="center" vertical="center"/>
    </xf>
    <xf numFmtId="164" fontId="14" fillId="0" borderId="4" xfId="11" applyNumberFormat="1" applyFont="1" applyBorder="1" applyAlignment="1">
      <alignment horizontal="center" vertical="center"/>
    </xf>
    <xf numFmtId="168" fontId="13" fillId="0" borderId="4" xfId="2" applyNumberFormat="1" applyFont="1" applyBorder="1" applyAlignment="1">
      <alignment horizontal="center"/>
    </xf>
    <xf numFmtId="3" fontId="13" fillId="0" borderId="4" xfId="2" applyNumberFormat="1" applyFont="1" applyBorder="1" applyAlignment="1">
      <alignment horizontal="center"/>
    </xf>
    <xf numFmtId="3" fontId="13" fillId="3" borderId="4" xfId="2" applyNumberFormat="1" applyFont="1" applyFill="1" applyBorder="1" applyAlignment="1">
      <alignment horizontal="center"/>
    </xf>
    <xf numFmtId="3" fontId="13" fillId="0" borderId="12" xfId="2" applyNumberFormat="1" applyFont="1" applyBorder="1" applyAlignment="1">
      <alignment horizontal="right"/>
    </xf>
    <xf numFmtId="164" fontId="14" fillId="0" borderId="0" xfId="11" applyNumberFormat="1" applyFont="1" applyAlignment="1">
      <alignment horizontal="center" vertical="center"/>
    </xf>
    <xf numFmtId="0" fontId="10" fillId="0" borderId="6" xfId="2" applyFont="1" applyBorder="1" applyAlignment="1">
      <alignment horizontal="left"/>
    </xf>
    <xf numFmtId="0" fontId="13" fillId="0" borderId="1" xfId="2" applyFont="1" applyBorder="1" applyAlignment="1">
      <alignment horizontal="center"/>
    </xf>
    <xf numFmtId="0" fontId="13" fillId="3" borderId="1" xfId="2" applyFont="1" applyFill="1" applyBorder="1"/>
    <xf numFmtId="0" fontId="13" fillId="3" borderId="1" xfId="2" applyFont="1" applyFill="1" applyBorder="1" applyAlignment="1">
      <alignment horizontal="center"/>
    </xf>
    <xf numFmtId="0" fontId="14" fillId="0" borderId="1" xfId="11" applyFont="1" applyBorder="1" applyAlignment="1">
      <alignment horizontal="center" vertical="center"/>
    </xf>
    <xf numFmtId="164" fontId="14" fillId="0" borderId="1" xfId="11" applyNumberFormat="1" applyFont="1" applyBorder="1" applyAlignment="1">
      <alignment horizontal="center" vertical="center"/>
    </xf>
    <xf numFmtId="168" fontId="13" fillId="0" borderId="1" xfId="2" applyNumberFormat="1" applyFont="1" applyBorder="1" applyAlignment="1">
      <alignment horizontal="center"/>
    </xf>
    <xf numFmtId="3" fontId="13" fillId="0" borderId="1" xfId="2" applyNumberFormat="1" applyFont="1" applyBorder="1" applyAlignment="1">
      <alignment horizontal="center"/>
    </xf>
    <xf numFmtId="3" fontId="13" fillId="3" borderId="1" xfId="2" applyNumberFormat="1" applyFont="1" applyFill="1" applyBorder="1" applyAlignment="1">
      <alignment horizontal="center"/>
    </xf>
    <xf numFmtId="3" fontId="13" fillId="0" borderId="18" xfId="2" applyNumberFormat="1" applyFont="1" applyBorder="1" applyAlignment="1">
      <alignment horizontal="right"/>
    </xf>
    <xf numFmtId="0" fontId="10" fillId="0" borderId="19" xfId="2" applyFont="1" applyBorder="1" applyAlignment="1">
      <alignment horizontal="left"/>
    </xf>
    <xf numFmtId="0" fontId="13" fillId="0" borderId="20" xfId="2" applyFont="1" applyBorder="1" applyAlignment="1">
      <alignment horizontal="center"/>
    </xf>
    <xf numFmtId="0" fontId="13" fillId="0" borderId="21" xfId="2" applyFont="1" applyBorder="1" applyAlignment="1">
      <alignment horizontal="left"/>
    </xf>
    <xf numFmtId="0" fontId="13" fillId="3" borderId="20" xfId="2" applyFont="1" applyFill="1" applyBorder="1"/>
    <xf numFmtId="0" fontId="13" fillId="3" borderId="20" xfId="2" applyFont="1" applyFill="1" applyBorder="1" applyAlignment="1">
      <alignment horizontal="center"/>
    </xf>
    <xf numFmtId="0" fontId="13" fillId="3" borderId="20" xfId="2" applyFont="1" applyFill="1" applyBorder="1" applyAlignment="1">
      <alignment horizontal="center" vertical="center"/>
    </xf>
    <xf numFmtId="168" fontId="13" fillId="0" borderId="20" xfId="2" applyNumberFormat="1" applyFont="1" applyBorder="1" applyAlignment="1">
      <alignment horizontal="center"/>
    </xf>
    <xf numFmtId="3" fontId="13" fillId="0" borderId="20" xfId="2" applyNumberFormat="1" applyFont="1" applyBorder="1" applyAlignment="1">
      <alignment horizontal="center"/>
    </xf>
    <xf numFmtId="3" fontId="13" fillId="3" borderId="20" xfId="2" applyNumberFormat="1" applyFont="1" applyFill="1" applyBorder="1" applyAlignment="1">
      <alignment horizontal="center"/>
    </xf>
    <xf numFmtId="3" fontId="10" fillId="0" borderId="22" xfId="2" applyNumberFormat="1" applyFont="1" applyBorder="1" applyAlignment="1">
      <alignment horizontal="right"/>
    </xf>
    <xf numFmtId="3" fontId="10" fillId="0" borderId="0" xfId="2" applyNumberFormat="1" applyFont="1" applyAlignment="1">
      <alignment horizontal="center"/>
    </xf>
    <xf numFmtId="0" fontId="10" fillId="3" borderId="3" xfId="2" applyFont="1" applyFill="1" applyBorder="1" applyAlignment="1">
      <alignment horizontal="left"/>
    </xf>
    <xf numFmtId="0" fontId="13" fillId="3" borderId="4" xfId="2" applyFont="1" applyFill="1" applyBorder="1" applyAlignment="1">
      <alignment horizontal="left"/>
    </xf>
    <xf numFmtId="164" fontId="13" fillId="0" borderId="4" xfId="11" applyNumberFormat="1" applyFont="1" applyBorder="1" applyAlignment="1">
      <alignment horizontal="center" vertical="center"/>
    </xf>
    <xf numFmtId="3" fontId="13" fillId="0" borderId="1" xfId="2" applyNumberFormat="1" applyFont="1" applyBorder="1" applyAlignment="1">
      <alignment horizontal="left"/>
    </xf>
    <xf numFmtId="0" fontId="10" fillId="3" borderId="6" xfId="2" applyFont="1" applyFill="1" applyBorder="1" applyAlignment="1">
      <alignment horizontal="left"/>
    </xf>
    <xf numFmtId="0" fontId="13" fillId="0" borderId="1" xfId="11" applyFont="1" applyBorder="1" applyAlignment="1">
      <alignment horizontal="center" vertical="center"/>
    </xf>
    <xf numFmtId="3" fontId="13" fillId="0" borderId="23" xfId="2" applyNumberFormat="1" applyFont="1" applyBorder="1" applyAlignment="1">
      <alignment horizontal="right"/>
    </xf>
    <xf numFmtId="0" fontId="13" fillId="3" borderId="24" xfId="2" applyFont="1" applyFill="1" applyBorder="1" applyAlignment="1">
      <alignment horizontal="left"/>
    </xf>
    <xf numFmtId="0" fontId="29" fillId="0" borderId="1" xfId="2" applyFont="1" applyBorder="1" applyAlignment="1">
      <alignment horizontal="center" vertical="center"/>
    </xf>
    <xf numFmtId="0" fontId="30" fillId="0" borderId="1" xfId="1" applyFont="1" applyBorder="1" applyAlignment="1">
      <alignment horizontal="left" vertical="center" wrapText="1"/>
    </xf>
    <xf numFmtId="0" fontId="30" fillId="3" borderId="1" xfId="1" applyFont="1" applyFill="1" applyBorder="1" applyAlignment="1">
      <alignment horizontal="center" vertical="center" wrapText="1"/>
    </xf>
    <xf numFmtId="0" fontId="10" fillId="3" borderId="19" xfId="2" applyFont="1" applyFill="1" applyBorder="1" applyAlignment="1">
      <alignment horizontal="left"/>
    </xf>
    <xf numFmtId="0" fontId="13" fillId="3" borderId="21" xfId="2" applyFont="1" applyFill="1" applyBorder="1" applyAlignment="1">
      <alignment horizontal="left"/>
    </xf>
    <xf numFmtId="0" fontId="13" fillId="0" borderId="20" xfId="2" applyFont="1" applyBorder="1"/>
    <xf numFmtId="0" fontId="14" fillId="0" borderId="20" xfId="11" applyFont="1" applyBorder="1" applyAlignment="1">
      <alignment horizontal="center" vertical="center"/>
    </xf>
    <xf numFmtId="164" fontId="14" fillId="0" borderId="20" xfId="11" applyNumberFormat="1" applyFont="1" applyBorder="1" applyAlignment="1">
      <alignment horizontal="center" vertical="center"/>
    </xf>
    <xf numFmtId="0" fontId="13" fillId="0" borderId="24" xfId="2" applyFont="1" applyBorder="1" applyAlignment="1">
      <alignment horizontal="left"/>
    </xf>
    <xf numFmtId="0" fontId="13" fillId="0" borderId="25" xfId="2" applyFont="1" applyBorder="1" applyAlignment="1">
      <alignment horizontal="left"/>
    </xf>
    <xf numFmtId="0" fontId="13" fillId="0" borderId="1" xfId="2" applyFont="1" applyBorder="1"/>
    <xf numFmtId="0" fontId="14" fillId="0" borderId="26" xfId="11" applyFont="1" applyBorder="1" applyAlignment="1">
      <alignment horizontal="center" vertical="center"/>
    </xf>
    <xf numFmtId="3" fontId="13" fillId="0" borderId="26" xfId="2" applyNumberFormat="1" applyFont="1" applyBorder="1" applyAlignment="1">
      <alignment horizontal="center"/>
    </xf>
    <xf numFmtId="0" fontId="10" fillId="0" borderId="8" xfId="2" applyFont="1" applyBorder="1" applyAlignment="1">
      <alignment horizontal="left"/>
    </xf>
    <xf numFmtId="0" fontId="13" fillId="0" borderId="9" xfId="2" applyFont="1" applyBorder="1" applyAlignment="1">
      <alignment horizontal="center"/>
    </xf>
    <xf numFmtId="0" fontId="13" fillId="0" borderId="27" xfId="2" applyFont="1" applyBorder="1" applyAlignment="1">
      <alignment horizontal="left"/>
    </xf>
    <xf numFmtId="0" fontId="13" fillId="3" borderId="9" xfId="2" applyFont="1" applyFill="1" applyBorder="1"/>
    <xf numFmtId="0" fontId="13" fillId="3" borderId="9" xfId="2" applyFont="1" applyFill="1" applyBorder="1" applyAlignment="1">
      <alignment horizontal="center"/>
    </xf>
    <xf numFmtId="0" fontId="13" fillId="3" borderId="9" xfId="2" applyFont="1" applyFill="1" applyBorder="1" applyAlignment="1">
      <alignment horizontal="center" vertical="center"/>
    </xf>
    <xf numFmtId="168" fontId="13" fillId="0" borderId="9" xfId="2" applyNumberFormat="1" applyFont="1" applyBorder="1" applyAlignment="1">
      <alignment horizontal="center"/>
    </xf>
    <xf numFmtId="3" fontId="13" fillId="0" borderId="9" xfId="2" applyNumberFormat="1" applyFont="1" applyBorder="1" applyAlignment="1">
      <alignment horizontal="center"/>
    </xf>
    <xf numFmtId="3" fontId="13" fillId="3" borderId="9" xfId="2" applyNumberFormat="1" applyFont="1" applyFill="1" applyBorder="1" applyAlignment="1">
      <alignment horizontal="center"/>
    </xf>
    <xf numFmtId="3" fontId="10" fillId="0" borderId="28" xfId="2" applyNumberFormat="1" applyFont="1" applyBorder="1" applyAlignment="1">
      <alignment horizontal="right"/>
    </xf>
    <xf numFmtId="0" fontId="10" fillId="5" borderId="13" xfId="2" applyFont="1" applyFill="1" applyBorder="1" applyAlignment="1">
      <alignment horizontal="left" vertical="center"/>
    </xf>
    <xf numFmtId="0" fontId="13" fillId="5" borderId="15" xfId="2" applyFont="1" applyFill="1" applyBorder="1" applyAlignment="1">
      <alignment horizontal="left" vertical="center"/>
    </xf>
    <xf numFmtId="3" fontId="10" fillId="5" borderId="14" xfId="2" applyNumberFormat="1" applyFont="1" applyFill="1" applyBorder="1" applyAlignment="1">
      <alignment horizontal="center"/>
    </xf>
    <xf numFmtId="3" fontId="10" fillId="5" borderId="16" xfId="2" applyNumberFormat="1" applyFont="1" applyFill="1" applyBorder="1" applyAlignment="1">
      <alignment horizontal="right"/>
    </xf>
    <xf numFmtId="3" fontId="10" fillId="5" borderId="0" xfId="2" applyNumberFormat="1" applyFont="1" applyFill="1" applyAlignment="1">
      <alignment horizontal="center"/>
    </xf>
    <xf numFmtId="0" fontId="13" fillId="0" borderId="29" xfId="2" applyFont="1" applyBorder="1" applyAlignment="1">
      <alignment horizontal="left"/>
    </xf>
    <xf numFmtId="0" fontId="13" fillId="3" borderId="4" xfId="2" applyFont="1" applyFill="1" applyBorder="1"/>
    <xf numFmtId="0" fontId="10" fillId="0" borderId="30" xfId="2" applyFont="1" applyBorder="1" applyAlignment="1">
      <alignment horizontal="left"/>
    </xf>
    <xf numFmtId="164" fontId="5" fillId="0" borderId="0" xfId="11" applyNumberFormat="1" applyFont="1"/>
    <xf numFmtId="2" fontId="5" fillId="0" borderId="0" xfId="11" applyNumberFormat="1" applyFont="1"/>
    <xf numFmtId="49" fontId="13" fillId="3" borderId="1" xfId="2" applyNumberFormat="1" applyFont="1" applyFill="1" applyBorder="1" applyAlignment="1">
      <alignment horizontal="center"/>
    </xf>
    <xf numFmtId="170" fontId="5" fillId="0" borderId="0" xfId="12" applyNumberFormat="1" applyFont="1"/>
    <xf numFmtId="0" fontId="6" fillId="0" borderId="1" xfId="1" applyFont="1" applyBorder="1" applyAlignment="1">
      <alignment horizontal="left" vertical="center" wrapText="1"/>
    </xf>
    <xf numFmtId="0" fontId="13" fillId="0" borderId="26" xfId="11" applyFont="1" applyBorder="1" applyAlignment="1">
      <alignment horizontal="center" vertical="center"/>
    </xf>
    <xf numFmtId="168" fontId="13" fillId="0" borderId="26" xfId="2" applyNumberFormat="1" applyFont="1" applyBorder="1" applyAlignment="1">
      <alignment horizontal="center"/>
    </xf>
    <xf numFmtId="3" fontId="13" fillId="3" borderId="26" xfId="2" applyNumberFormat="1" applyFont="1" applyFill="1" applyBorder="1" applyAlignment="1">
      <alignment horizontal="center"/>
    </xf>
    <xf numFmtId="167" fontId="5" fillId="0" borderId="0" xfId="12" applyNumberFormat="1" applyFont="1"/>
    <xf numFmtId="168" fontId="13" fillId="0" borderId="31" xfId="2" applyNumberFormat="1" applyFont="1" applyBorder="1" applyAlignment="1">
      <alignment horizontal="center"/>
    </xf>
    <xf numFmtId="17" fontId="13" fillId="0" borderId="24" xfId="2" applyNumberFormat="1" applyFont="1" applyBorder="1" applyAlignment="1">
      <alignment horizontal="left"/>
    </xf>
    <xf numFmtId="0" fontId="10" fillId="5" borderId="3" xfId="2" applyFont="1" applyFill="1" applyBorder="1" applyAlignment="1">
      <alignment horizontal="left" vertical="center"/>
    </xf>
    <xf numFmtId="0" fontId="10" fillId="5" borderId="4" xfId="2" applyFont="1" applyFill="1" applyBorder="1" applyAlignment="1">
      <alignment horizontal="center"/>
    </xf>
    <xf numFmtId="0" fontId="13" fillId="5" borderId="29" xfId="2" applyFont="1" applyFill="1" applyBorder="1" applyAlignment="1">
      <alignment horizontal="left" vertical="center"/>
    </xf>
    <xf numFmtId="0" fontId="10" fillId="5" borderId="4" xfId="2" applyFont="1" applyFill="1" applyBorder="1"/>
    <xf numFmtId="0" fontId="10" fillId="5" borderId="4" xfId="2" applyFont="1" applyFill="1" applyBorder="1" applyAlignment="1">
      <alignment horizontal="center" vertical="center"/>
    </xf>
    <xf numFmtId="3" fontId="10" fillId="5" borderId="4" xfId="2" applyNumberFormat="1" applyFont="1" applyFill="1" applyBorder="1" applyAlignment="1">
      <alignment horizontal="center"/>
    </xf>
    <xf numFmtId="3" fontId="10" fillId="5" borderId="12" xfId="2" applyNumberFormat="1" applyFont="1" applyFill="1" applyBorder="1" applyAlignment="1">
      <alignment horizontal="right"/>
    </xf>
    <xf numFmtId="3" fontId="13" fillId="0" borderId="1" xfId="2" applyNumberFormat="1" applyFont="1" applyBorder="1" applyAlignment="1">
      <alignment horizontal="center" vertical="center"/>
    </xf>
    <xf numFmtId="0" fontId="13" fillId="0" borderId="26" xfId="2" applyFont="1" applyBorder="1" applyAlignment="1">
      <alignment horizontal="center"/>
    </xf>
    <xf numFmtId="164" fontId="14" fillId="0" borderId="26" xfId="11" applyNumberFormat="1" applyFont="1" applyBorder="1" applyAlignment="1">
      <alignment horizontal="center" vertical="center"/>
    </xf>
    <xf numFmtId="0" fontId="13" fillId="0" borderId="9" xfId="2" applyFont="1" applyBorder="1"/>
    <xf numFmtId="0" fontId="13" fillId="0" borderId="9" xfId="2" applyFont="1" applyBorder="1" applyAlignment="1">
      <alignment horizontal="center" vertical="center"/>
    </xf>
    <xf numFmtId="0" fontId="31" fillId="5" borderId="4" xfId="2" applyFont="1" applyFill="1" applyBorder="1"/>
    <xf numFmtId="0" fontId="15" fillId="0" borderId="24" xfId="2" applyFont="1" applyBorder="1" applyAlignment="1">
      <alignment horizontal="left"/>
    </xf>
    <xf numFmtId="49" fontId="13" fillId="0" borderId="1" xfId="2" applyNumberFormat="1" applyFont="1" applyBorder="1" applyAlignment="1">
      <alignment horizontal="center"/>
    </xf>
    <xf numFmtId="0" fontId="15" fillId="0" borderId="1" xfId="11" applyFont="1" applyBorder="1" applyAlignment="1">
      <alignment horizontal="left" vertical="center"/>
    </xf>
    <xf numFmtId="168" fontId="13" fillId="3" borderId="1" xfId="2" applyNumberFormat="1" applyFont="1" applyFill="1" applyBorder="1" applyAlignment="1">
      <alignment horizontal="center" wrapText="1"/>
    </xf>
    <xf numFmtId="14" fontId="13" fillId="3" borderId="1" xfId="2" applyNumberFormat="1" applyFont="1" applyFill="1" applyBorder="1" applyAlignment="1">
      <alignment horizontal="left" wrapText="1"/>
    </xf>
    <xf numFmtId="0" fontId="13" fillId="0" borderId="4" xfId="11" applyFont="1" applyBorder="1" applyAlignment="1">
      <alignment horizontal="center" vertical="center"/>
    </xf>
    <xf numFmtId="3" fontId="13" fillId="3" borderId="1" xfId="2" applyNumberFormat="1" applyFont="1" applyFill="1" applyBorder="1" applyAlignment="1">
      <alignment horizontal="center" wrapText="1"/>
    </xf>
    <xf numFmtId="0" fontId="32" fillId="0" borderId="1" xfId="2" applyFont="1" applyBorder="1" applyAlignment="1">
      <alignment horizontal="center"/>
    </xf>
    <xf numFmtId="168" fontId="13" fillId="0" borderId="20" xfId="2" applyNumberFormat="1" applyFont="1" applyBorder="1"/>
    <xf numFmtId="3" fontId="13" fillId="0" borderId="20" xfId="2" applyNumberFormat="1" applyFont="1" applyBorder="1"/>
    <xf numFmtId="3" fontId="13" fillId="3" borderId="20" xfId="2" applyNumberFormat="1" applyFont="1" applyFill="1" applyBorder="1"/>
    <xf numFmtId="0" fontId="15" fillId="3" borderId="1" xfId="2" applyFont="1" applyFill="1" applyBorder="1"/>
    <xf numFmtId="0" fontId="15" fillId="0" borderId="1" xfId="11" applyFont="1" applyBorder="1" applyAlignment="1">
      <alignment horizontal="center" vertical="center"/>
    </xf>
    <xf numFmtId="3" fontId="13" fillId="3" borderId="1" xfId="2" applyNumberFormat="1" applyFont="1" applyFill="1" applyBorder="1" applyAlignment="1">
      <alignment horizontal="left"/>
    </xf>
    <xf numFmtId="0" fontId="14" fillId="0" borderId="26" xfId="1" applyFont="1" applyBorder="1" applyAlignment="1">
      <alignment horizontal="left" vertical="center" wrapText="1"/>
    </xf>
    <xf numFmtId="0" fontId="13" fillId="0" borderId="20" xfId="2" applyFont="1" applyBorder="1" applyAlignment="1">
      <alignment horizontal="center" vertical="center"/>
    </xf>
    <xf numFmtId="0" fontId="13" fillId="3" borderId="9" xfId="2" applyFont="1" applyFill="1" applyBorder="1" applyAlignment="1">
      <alignment wrapText="1"/>
    </xf>
    <xf numFmtId="0" fontId="13" fillId="3" borderId="9" xfId="2" applyFont="1" applyFill="1" applyBorder="1" applyAlignment="1">
      <alignment horizontal="center" wrapText="1"/>
    </xf>
    <xf numFmtId="0" fontId="13" fillId="3" borderId="9" xfId="2" applyFont="1" applyFill="1" applyBorder="1" applyAlignment="1">
      <alignment horizontal="center" vertical="center" wrapText="1"/>
    </xf>
    <xf numFmtId="0" fontId="13" fillId="0" borderId="31" xfId="2" applyFont="1" applyBorder="1" applyAlignment="1">
      <alignment horizontal="center"/>
    </xf>
    <xf numFmtId="3" fontId="13" fillId="3" borderId="31" xfId="2" applyNumberFormat="1" applyFont="1" applyFill="1" applyBorder="1" applyAlignment="1">
      <alignment horizontal="center"/>
    </xf>
    <xf numFmtId="0" fontId="15" fillId="0" borderId="25" xfId="2" applyFont="1" applyBorder="1" applyAlignment="1">
      <alignment horizontal="left"/>
    </xf>
    <xf numFmtId="0" fontId="6" fillId="0" borderId="26" xfId="1" applyFont="1" applyBorder="1" applyAlignment="1">
      <alignment horizontal="center" vertical="center" wrapText="1"/>
    </xf>
    <xf numFmtId="0" fontId="10" fillId="5" borderId="30" xfId="2" applyFont="1" applyFill="1" applyBorder="1" applyAlignment="1">
      <alignment horizontal="left" vertical="center"/>
    </xf>
    <xf numFmtId="0" fontId="10" fillId="5" borderId="31" xfId="2" applyFont="1" applyFill="1" applyBorder="1" applyAlignment="1">
      <alignment horizontal="center"/>
    </xf>
    <xf numFmtId="0" fontId="13" fillId="5" borderId="32" xfId="2" applyFont="1" applyFill="1" applyBorder="1" applyAlignment="1">
      <alignment horizontal="left" vertical="center"/>
    </xf>
    <xf numFmtId="0" fontId="10" fillId="5" borderId="31" xfId="2" applyFont="1" applyFill="1" applyBorder="1"/>
    <xf numFmtId="0" fontId="10" fillId="5" borderId="31" xfId="2" applyFont="1" applyFill="1" applyBorder="1" applyAlignment="1">
      <alignment horizontal="center" vertical="center"/>
    </xf>
    <xf numFmtId="3" fontId="10" fillId="5" borderId="31" xfId="2" applyNumberFormat="1" applyFont="1" applyFill="1" applyBorder="1" applyAlignment="1">
      <alignment horizontal="center"/>
    </xf>
    <xf numFmtId="3" fontId="10" fillId="5" borderId="18" xfId="2" applyNumberFormat="1" applyFont="1" applyFill="1" applyBorder="1" applyAlignment="1">
      <alignment horizontal="right"/>
    </xf>
    <xf numFmtId="0" fontId="15" fillId="0" borderId="26" xfId="11" applyFont="1" applyBorder="1" applyAlignment="1">
      <alignment horizontal="center" vertical="center"/>
    </xf>
    <xf numFmtId="14" fontId="10" fillId="0" borderId="6" xfId="2" applyNumberFormat="1" applyFont="1" applyBorder="1" applyAlignment="1">
      <alignment horizontal="left" wrapText="1"/>
    </xf>
    <xf numFmtId="14" fontId="13" fillId="0" borderId="25" xfId="2" applyNumberFormat="1" applyFont="1" applyBorder="1" applyAlignment="1">
      <alignment horizontal="left" wrapText="1"/>
    </xf>
    <xf numFmtId="0" fontId="13" fillId="3" borderId="26" xfId="11" applyFont="1" applyFill="1" applyBorder="1" applyAlignment="1">
      <alignment horizontal="center" vertical="center"/>
    </xf>
    <xf numFmtId="0" fontId="14" fillId="0" borderId="31" xfId="11" applyFont="1" applyBorder="1" applyAlignment="1">
      <alignment horizontal="center" vertical="center"/>
    </xf>
    <xf numFmtId="14" fontId="15" fillId="0" borderId="24" xfId="2" applyNumberFormat="1" applyFont="1" applyBorder="1" applyAlignment="1">
      <alignment horizontal="left" wrapText="1"/>
    </xf>
    <xf numFmtId="0" fontId="32" fillId="0" borderId="4" xfId="2" applyFont="1" applyBorder="1" applyAlignment="1">
      <alignment horizontal="center"/>
    </xf>
    <xf numFmtId="0" fontId="13" fillId="6" borderId="4" xfId="11" applyFont="1" applyFill="1" applyBorder="1" applyAlignment="1">
      <alignment horizontal="center" vertical="center"/>
    </xf>
    <xf numFmtId="0" fontId="13" fillId="6" borderId="31" xfId="11" applyFont="1" applyFill="1" applyBorder="1" applyAlignment="1">
      <alignment horizontal="center" vertical="center"/>
    </xf>
    <xf numFmtId="164" fontId="14" fillId="0" borderId="31" xfId="11" applyNumberFormat="1" applyFont="1" applyBorder="1" applyAlignment="1">
      <alignment horizontal="center" vertical="center"/>
    </xf>
    <xf numFmtId="0" fontId="13" fillId="6" borderId="1" xfId="11" applyFont="1" applyFill="1" applyBorder="1" applyAlignment="1">
      <alignment horizontal="center" vertical="center"/>
    </xf>
    <xf numFmtId="0" fontId="10" fillId="0" borderId="33" xfId="2" applyFont="1" applyBorder="1" applyAlignment="1">
      <alignment horizontal="left"/>
    </xf>
    <xf numFmtId="0" fontId="13" fillId="3" borderId="26" xfId="2" applyFont="1" applyFill="1" applyBorder="1"/>
    <xf numFmtId="0" fontId="13" fillId="3" borderId="26" xfId="2" applyFont="1" applyFill="1" applyBorder="1" applyAlignment="1">
      <alignment horizontal="center"/>
    </xf>
    <xf numFmtId="0" fontId="13" fillId="3" borderId="26" xfId="2" applyFont="1" applyFill="1" applyBorder="1" applyAlignment="1">
      <alignment horizontal="center" vertical="center"/>
    </xf>
    <xf numFmtId="3" fontId="10" fillId="0" borderId="34" xfId="2" applyNumberFormat="1" applyFont="1" applyBorder="1" applyAlignment="1">
      <alignment horizontal="right"/>
    </xf>
    <xf numFmtId="14" fontId="13" fillId="0" borderId="24" xfId="2" applyNumberFormat="1" applyFont="1" applyBorder="1" applyAlignment="1">
      <alignment horizontal="left" wrapText="1"/>
    </xf>
    <xf numFmtId="168" fontId="5" fillId="0" borderId="0" xfId="11" applyNumberFormat="1" applyFont="1"/>
    <xf numFmtId="0" fontId="13" fillId="0" borderId="32" xfId="2" applyFont="1" applyBorder="1" applyAlignment="1">
      <alignment horizontal="left"/>
    </xf>
    <xf numFmtId="0" fontId="13" fillId="0" borderId="31" xfId="2" applyFont="1" applyBorder="1"/>
    <xf numFmtId="0" fontId="13" fillId="0" borderId="31" xfId="11" applyFont="1" applyBorder="1" applyAlignment="1">
      <alignment horizontal="center" vertical="center"/>
    </xf>
    <xf numFmtId="3" fontId="13" fillId="0" borderId="31" xfId="2" applyNumberFormat="1" applyFont="1" applyBorder="1" applyAlignment="1">
      <alignment horizontal="center"/>
    </xf>
    <xf numFmtId="14" fontId="13" fillId="3" borderId="25" xfId="2" applyNumberFormat="1" applyFont="1" applyFill="1" applyBorder="1" applyAlignment="1">
      <alignment horizontal="left" wrapText="1"/>
    </xf>
    <xf numFmtId="3" fontId="13" fillId="3" borderId="1" xfId="2" applyNumberFormat="1" applyFont="1" applyFill="1" applyBorder="1" applyAlignment="1">
      <alignment horizontal="center" vertical="center"/>
    </xf>
    <xf numFmtId="0" fontId="13" fillId="0" borderId="9" xfId="2" applyFont="1" applyBorder="1" applyAlignment="1">
      <alignment horizontal="left"/>
    </xf>
    <xf numFmtId="3" fontId="13" fillId="3" borderId="23" xfId="2" applyNumberFormat="1" applyFont="1" applyFill="1" applyBorder="1" applyAlignment="1">
      <alignment horizontal="right"/>
    </xf>
    <xf numFmtId="0" fontId="6" fillId="3" borderId="1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30" fillId="3" borderId="1" xfId="1" applyNumberFormat="1" applyFont="1" applyFill="1" applyBorder="1" applyAlignment="1">
      <alignment horizontal="center" vertical="center" wrapText="1"/>
    </xf>
    <xf numFmtId="3" fontId="6" fillId="3" borderId="31" xfId="2" applyNumberFormat="1" applyFont="1" applyFill="1" applyBorder="1" applyAlignment="1">
      <alignment horizontal="center" vertical="center"/>
    </xf>
    <xf numFmtId="3" fontId="13" fillId="3" borderId="31" xfId="2" applyNumberFormat="1" applyFont="1" applyFill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 wrapText="1"/>
    </xf>
    <xf numFmtId="164" fontId="6" fillId="0" borderId="26" xfId="1" applyNumberFormat="1" applyFont="1" applyBorder="1" applyAlignment="1">
      <alignment horizontal="center" vertical="center" wrapText="1"/>
    </xf>
    <xf numFmtId="164" fontId="30" fillId="3" borderId="26" xfId="1" applyNumberFormat="1" applyFont="1" applyFill="1" applyBorder="1" applyAlignment="1">
      <alignment horizontal="center" vertical="center" wrapText="1"/>
    </xf>
    <xf numFmtId="3" fontId="6" fillId="3" borderId="14" xfId="2" applyNumberFormat="1" applyFont="1" applyFill="1" applyBorder="1" applyAlignment="1">
      <alignment horizontal="center" vertical="center"/>
    </xf>
    <xf numFmtId="3" fontId="13" fillId="3" borderId="14" xfId="2" applyNumberFormat="1" applyFont="1" applyFill="1" applyBorder="1" applyAlignment="1">
      <alignment horizontal="center" vertical="center"/>
    </xf>
    <xf numFmtId="3" fontId="13" fillId="0" borderId="34" xfId="2" applyNumberFormat="1" applyFont="1" applyBorder="1" applyAlignment="1">
      <alignment horizontal="right"/>
    </xf>
    <xf numFmtId="0" fontId="13" fillId="0" borderId="29" xfId="2" applyFont="1" applyBorder="1" applyAlignment="1">
      <alignment horizontal="center"/>
    </xf>
    <xf numFmtId="3" fontId="5" fillId="4" borderId="0" xfId="11" applyNumberFormat="1" applyFont="1" applyFill="1"/>
    <xf numFmtId="0" fontId="5" fillId="4" borderId="0" xfId="11" applyFont="1" applyFill="1"/>
    <xf numFmtId="0" fontId="14" fillId="3" borderId="1" xfId="11" applyFont="1" applyFill="1" applyBorder="1" applyAlignment="1">
      <alignment horizontal="center" vertical="center"/>
    </xf>
    <xf numFmtId="168" fontId="13" fillId="3" borderId="26" xfId="2" applyNumberFormat="1" applyFont="1" applyFill="1" applyBorder="1" applyAlignment="1">
      <alignment horizontal="center"/>
    </xf>
    <xf numFmtId="49" fontId="10" fillId="0" borderId="9" xfId="2" applyNumberFormat="1" applyFont="1" applyBorder="1" applyAlignment="1">
      <alignment horizontal="center"/>
    </xf>
    <xf numFmtId="0" fontId="10" fillId="3" borderId="9" xfId="2" applyFont="1" applyFill="1" applyBorder="1"/>
    <xf numFmtId="0" fontId="10" fillId="3" borderId="9" xfId="2" applyFont="1" applyFill="1" applyBorder="1" applyAlignment="1">
      <alignment horizontal="center"/>
    </xf>
    <xf numFmtId="0" fontId="10" fillId="3" borderId="9" xfId="2" applyFont="1" applyFill="1" applyBorder="1" applyAlignment="1">
      <alignment horizontal="center" vertical="center"/>
    </xf>
    <xf numFmtId="168" fontId="10" fillId="0" borderId="9" xfId="2" applyNumberFormat="1" applyFont="1" applyBorder="1" applyAlignment="1">
      <alignment horizontal="center"/>
    </xf>
    <xf numFmtId="3" fontId="10" fillId="0" borderId="9" xfId="2" applyNumberFormat="1" applyFont="1" applyBorder="1" applyAlignment="1">
      <alignment horizontal="center"/>
    </xf>
    <xf numFmtId="3" fontId="10" fillId="3" borderId="9" xfId="2" applyNumberFormat="1" applyFont="1" applyFill="1" applyBorder="1" applyAlignment="1">
      <alignment horizontal="center"/>
    </xf>
    <xf numFmtId="49" fontId="13" fillId="0" borderId="4" xfId="2" applyNumberFormat="1" applyFont="1" applyBorder="1" applyAlignment="1">
      <alignment horizontal="center"/>
    </xf>
    <xf numFmtId="49" fontId="13" fillId="0" borderId="26" xfId="2" applyNumberFormat="1" applyFont="1" applyBorder="1" applyAlignment="1">
      <alignment horizontal="center"/>
    </xf>
    <xf numFmtId="0" fontId="10" fillId="5" borderId="35" xfId="2" applyFont="1" applyFill="1" applyBorder="1" applyAlignment="1">
      <alignment horizontal="left" vertical="center"/>
    </xf>
    <xf numFmtId="0" fontId="10" fillId="5" borderId="17" xfId="2" applyFont="1" applyFill="1" applyBorder="1" applyAlignment="1">
      <alignment horizontal="center"/>
    </xf>
    <xf numFmtId="0" fontId="13" fillId="5" borderId="36" xfId="2" applyFont="1" applyFill="1" applyBorder="1" applyAlignment="1">
      <alignment horizontal="left" vertical="center"/>
    </xf>
    <xf numFmtId="0" fontId="10" fillId="5" borderId="17" xfId="2" applyFont="1" applyFill="1" applyBorder="1"/>
    <xf numFmtId="0" fontId="10" fillId="5" borderId="17" xfId="2" applyFont="1" applyFill="1" applyBorder="1" applyAlignment="1">
      <alignment horizontal="center" vertical="center"/>
    </xf>
    <xf numFmtId="3" fontId="10" fillId="5" borderId="17" xfId="2" applyNumberFormat="1" applyFont="1" applyFill="1" applyBorder="1" applyAlignment="1">
      <alignment horizontal="center"/>
    </xf>
    <xf numFmtId="3" fontId="10" fillId="5" borderId="37" xfId="2" applyNumberFormat="1" applyFont="1" applyFill="1" applyBorder="1" applyAlignment="1">
      <alignment horizontal="right"/>
    </xf>
    <xf numFmtId="0" fontId="13" fillId="0" borderId="26" xfId="2" applyFont="1" applyBorder="1" applyAlignment="1">
      <alignment horizontal="left"/>
    </xf>
    <xf numFmtId="0" fontId="15" fillId="0" borderId="26" xfId="2" applyFont="1" applyBorder="1" applyAlignment="1">
      <alignment horizontal="left"/>
    </xf>
    <xf numFmtId="0" fontId="15" fillId="0" borderId="1" xfId="2" applyFont="1" applyBorder="1" applyAlignment="1">
      <alignment horizontal="center"/>
    </xf>
    <xf numFmtId="0" fontId="30" fillId="0" borderId="26" xfId="1" applyFont="1" applyBorder="1" applyAlignment="1">
      <alignment horizontal="left" vertical="center" wrapText="1"/>
    </xf>
    <xf numFmtId="3" fontId="13" fillId="0" borderId="26" xfId="2" applyNumberFormat="1" applyFont="1" applyBorder="1" applyAlignment="1">
      <alignment horizontal="center" vertical="center"/>
    </xf>
    <xf numFmtId="0" fontId="13" fillId="3" borderId="14" xfId="2" applyFont="1" applyFill="1" applyBorder="1" applyAlignment="1">
      <alignment horizontal="center" vertical="center"/>
    </xf>
    <xf numFmtId="49" fontId="13" fillId="0" borderId="9" xfId="2" applyNumberFormat="1" applyFont="1" applyBorder="1" applyAlignment="1">
      <alignment horizontal="center"/>
    </xf>
    <xf numFmtId="0" fontId="10" fillId="0" borderId="38" xfId="2" applyFont="1" applyBorder="1" applyAlignment="1">
      <alignment horizontal="left"/>
    </xf>
    <xf numFmtId="0" fontId="13" fillId="0" borderId="11" xfId="2" applyFont="1" applyBorder="1" applyAlignment="1">
      <alignment horizontal="center"/>
    </xf>
    <xf numFmtId="0" fontId="13" fillId="0" borderId="2" xfId="2" applyFont="1" applyBorder="1" applyAlignment="1">
      <alignment horizontal="left"/>
    </xf>
    <xf numFmtId="0" fontId="13" fillId="0" borderId="11" xfId="2" applyFont="1" applyBorder="1"/>
    <xf numFmtId="0" fontId="13" fillId="0" borderId="11" xfId="2" applyFont="1" applyBorder="1" applyAlignment="1">
      <alignment horizontal="center" vertical="center"/>
    </xf>
    <xf numFmtId="164" fontId="13" fillId="3" borderId="11" xfId="2" applyNumberFormat="1" applyFont="1" applyFill="1" applyBorder="1"/>
    <xf numFmtId="0" fontId="13" fillId="3" borderId="11" xfId="2" applyFont="1" applyFill="1" applyBorder="1"/>
    <xf numFmtId="3" fontId="10" fillId="0" borderId="39" xfId="2" applyNumberFormat="1" applyFont="1" applyBorder="1" applyAlignment="1">
      <alignment horizontal="right"/>
    </xf>
    <xf numFmtId="164" fontId="15" fillId="3" borderId="11" xfId="2" applyNumberFormat="1" applyFont="1" applyFill="1" applyBorder="1" applyAlignment="1">
      <alignment horizontal="center"/>
    </xf>
    <xf numFmtId="164" fontId="4" fillId="0" borderId="1" xfId="2" quotePrefix="1" applyNumberFormat="1" applyBorder="1"/>
    <xf numFmtId="3" fontId="5" fillId="0" borderId="0" xfId="11" applyNumberFormat="1" applyFont="1" applyAlignment="1">
      <alignment horizontal="right"/>
    </xf>
    <xf numFmtId="3" fontId="5" fillId="0" borderId="0" xfId="11" applyNumberFormat="1" applyFont="1" applyAlignment="1">
      <alignment horizontal="center"/>
    </xf>
    <xf numFmtId="0" fontId="4" fillId="0" borderId="0" xfId="2" applyAlignment="1">
      <alignment horizontal="left"/>
    </xf>
    <xf numFmtId="0" fontId="4" fillId="0" borderId="0" xfId="2"/>
    <xf numFmtId="0" fontId="4" fillId="0" borderId="0" xfId="2" applyAlignment="1">
      <alignment horizontal="center"/>
    </xf>
    <xf numFmtId="0" fontId="4" fillId="0" borderId="0" xfId="2" applyAlignment="1">
      <alignment horizontal="center" vertical="center"/>
    </xf>
    <xf numFmtId="0" fontId="4" fillId="3" borderId="0" xfId="2" applyFill="1"/>
    <xf numFmtId="0" fontId="4" fillId="0" borderId="0" xfId="2" applyAlignment="1">
      <alignment horizontal="right"/>
    </xf>
    <xf numFmtId="0" fontId="10" fillId="0" borderId="0" xfId="11" applyFont="1" applyAlignment="1">
      <alignment horizontal="left"/>
    </xf>
    <xf numFmtId="0" fontId="5" fillId="3" borderId="0" xfId="11" applyFont="1" applyFill="1" applyAlignment="1">
      <alignment horizontal="center"/>
    </xf>
    <xf numFmtId="0" fontId="5" fillId="0" borderId="0" xfId="11" applyFont="1" applyAlignment="1">
      <alignment horizontal="right"/>
    </xf>
    <xf numFmtId="0" fontId="5" fillId="0" borderId="0" xfId="1" applyFont="1" applyAlignment="1">
      <alignment horizontal="left" vertical="center"/>
    </xf>
    <xf numFmtId="0" fontId="5" fillId="3" borderId="0" xfId="1" applyFont="1" applyFill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11" fillId="2" borderId="5" xfId="2" applyFont="1" applyFill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 textRotation="90"/>
    </xf>
    <xf numFmtId="0" fontId="6" fillId="0" borderId="6" xfId="2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3" fontId="7" fillId="0" borderId="7" xfId="2" applyNumberFormat="1" applyFont="1" applyBorder="1" applyAlignment="1">
      <alignment horizontal="right" vertical="center"/>
    </xf>
    <xf numFmtId="0" fontId="3" fillId="0" borderId="0" xfId="1" applyAlignment="1">
      <alignment horizontal="center" vertical="center"/>
    </xf>
    <xf numFmtId="0" fontId="30" fillId="0" borderId="1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/>
    </xf>
    <xf numFmtId="2" fontId="3" fillId="0" borderId="0" xfId="1" applyNumberFormat="1" applyAlignment="1">
      <alignment horizontal="center" vertical="center"/>
    </xf>
    <xf numFmtId="2" fontId="30" fillId="3" borderId="1" xfId="1" applyNumberFormat="1" applyFont="1" applyFill="1" applyBorder="1" applyAlignment="1">
      <alignment horizontal="center" vertical="center" wrapText="1"/>
    </xf>
    <xf numFmtId="3" fontId="7" fillId="0" borderId="7" xfId="2" applyNumberFormat="1" applyFont="1" applyBorder="1" applyAlignment="1">
      <alignment vertical="center"/>
    </xf>
    <xf numFmtId="2" fontId="3" fillId="0" borderId="15" xfId="1" applyNumberFormat="1" applyBorder="1" applyAlignment="1">
      <alignment vertical="center"/>
    </xf>
    <xf numFmtId="2" fontId="30" fillId="3" borderId="26" xfId="1" applyNumberFormat="1" applyFont="1" applyFill="1" applyBorder="1" applyAlignment="1">
      <alignment vertical="center" wrapText="1"/>
    </xf>
    <xf numFmtId="164" fontId="30" fillId="3" borderId="26" xfId="1" applyNumberFormat="1" applyFont="1" applyFill="1" applyBorder="1" applyAlignment="1">
      <alignment vertical="center" wrapText="1"/>
    </xf>
    <xf numFmtId="0" fontId="7" fillId="3" borderId="1" xfId="2" applyFont="1" applyFill="1" applyBorder="1" applyAlignment="1">
      <alignment horizontal="center" vertical="center"/>
    </xf>
    <xf numFmtId="164" fontId="30" fillId="0" borderId="1" xfId="11" applyNumberFormat="1" applyFont="1" applyBorder="1" applyAlignment="1">
      <alignment horizontal="center" vertical="center"/>
    </xf>
    <xf numFmtId="4" fontId="30" fillId="3" borderId="1" xfId="1" applyNumberFormat="1" applyFont="1" applyFill="1" applyBorder="1" applyAlignment="1">
      <alignment horizontal="center" vertical="center" wrapText="1"/>
    </xf>
    <xf numFmtId="0" fontId="6" fillId="0" borderId="33" xfId="2" applyFont="1" applyBorder="1" applyAlignment="1">
      <alignment horizontal="left" vertical="center"/>
    </xf>
    <xf numFmtId="0" fontId="6" fillId="0" borderId="26" xfId="2" applyFont="1" applyBorder="1" applyAlignment="1">
      <alignment horizontal="center" vertical="center"/>
    </xf>
    <xf numFmtId="0" fontId="6" fillId="3" borderId="26" xfId="2" applyFont="1" applyFill="1" applyBorder="1" applyAlignment="1">
      <alignment horizontal="center" vertical="center"/>
    </xf>
    <xf numFmtId="3" fontId="6" fillId="0" borderId="26" xfId="2" applyNumberFormat="1" applyFont="1" applyBorder="1" applyAlignment="1">
      <alignment horizontal="center" vertical="center"/>
    </xf>
    <xf numFmtId="3" fontId="6" fillId="3" borderId="26" xfId="2" applyNumberFormat="1" applyFont="1" applyFill="1" applyBorder="1" applyAlignment="1">
      <alignment horizontal="center" vertical="center"/>
    </xf>
    <xf numFmtId="3" fontId="7" fillId="0" borderId="40" xfId="2" applyNumberFormat="1" applyFont="1" applyBorder="1" applyAlignment="1">
      <alignment horizontal="right" vertical="center"/>
    </xf>
    <xf numFmtId="0" fontId="10" fillId="0" borderId="38" xfId="2" applyFont="1" applyBorder="1" applyAlignment="1">
      <alignment horizontal="center" vertical="center"/>
    </xf>
    <xf numFmtId="0" fontId="30" fillId="0" borderId="11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3" fontId="34" fillId="0" borderId="11" xfId="1" applyNumberFormat="1" applyFont="1" applyBorder="1" applyAlignment="1">
      <alignment horizontal="center" vertical="center"/>
    </xf>
    <xf numFmtId="3" fontId="34" fillId="0" borderId="41" xfId="1" applyNumberFormat="1" applyFont="1" applyBorder="1" applyAlignment="1">
      <alignment horizontal="right" vertical="center"/>
    </xf>
    <xf numFmtId="4" fontId="3" fillId="0" borderId="1" xfId="1" applyNumberFormat="1" applyBorder="1" applyAlignment="1">
      <alignment horizontal="center" vertical="center"/>
    </xf>
    <xf numFmtId="3" fontId="34" fillId="0" borderId="1" xfId="1" applyNumberFormat="1" applyFont="1" applyBorder="1" applyAlignment="1">
      <alignment horizontal="center" vertical="center"/>
    </xf>
    <xf numFmtId="0" fontId="3" fillId="0" borderId="0" xfId="1" applyAlignment="1">
      <alignment horizontal="left" vertical="center"/>
    </xf>
    <xf numFmtId="0" fontId="35" fillId="0" borderId="0" xfId="1" applyFont="1" applyAlignment="1">
      <alignment horizontal="center" vertical="center"/>
    </xf>
    <xf numFmtId="0" fontId="3" fillId="0" borderId="0" xfId="1" applyAlignment="1">
      <alignment horizontal="right" vertical="center"/>
    </xf>
    <xf numFmtId="0" fontId="4" fillId="0" borderId="1" xfId="2" quotePrefix="1" applyBorder="1"/>
    <xf numFmtId="0" fontId="11" fillId="0" borderId="4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1" fontId="6" fillId="3" borderId="1" xfId="1" applyNumberFormat="1" applyFont="1" applyFill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/>
    </xf>
    <xf numFmtId="164" fontId="6" fillId="3" borderId="26" xfId="1" applyNumberFormat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26" xfId="2" applyFont="1" applyBorder="1"/>
    <xf numFmtId="0" fontId="10" fillId="0" borderId="9" xfId="2" applyFont="1" applyBorder="1"/>
    <xf numFmtId="0" fontId="21" fillId="0" borderId="0" xfId="3" applyFont="1" applyAlignment="1">
      <alignment horizontal="center" vertical="center" wrapText="1"/>
    </xf>
    <xf numFmtId="0" fontId="9" fillId="0" borderId="0" xfId="2" applyFont="1" applyAlignment="1">
      <alignment horizontal="right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8" fillId="0" borderId="0" xfId="11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33" fillId="0" borderId="0" xfId="2" applyFont="1" applyAlignment="1">
      <alignment horizontal="right" vertical="center" wrapText="1"/>
    </xf>
    <xf numFmtId="0" fontId="11" fillId="0" borderId="0" xfId="8" applyFont="1" applyAlignment="1" applyProtection="1">
      <alignment horizontal="center"/>
      <protection locked="0"/>
    </xf>
    <xf numFmtId="0" fontId="24" fillId="0" borderId="0" xfId="8" applyFont="1" applyAlignment="1" applyProtection="1">
      <alignment horizontal="left" indent="1"/>
      <protection locked="0"/>
    </xf>
  </cellXfs>
  <cellStyles count="13">
    <cellStyle name="Обычный" xfId="0" builtinId="0"/>
    <cellStyle name="Обычный 132" xfId="8" xr:uid="{421D8E65-F2B4-4861-8CFE-1DE3CB556E22}"/>
    <cellStyle name="Обычный 2" xfId="2" xr:uid="{16AEB0C0-01AB-4767-983D-34CADBB71360}"/>
    <cellStyle name="Обычный 2 2" xfId="6" xr:uid="{A133A050-7274-45FD-8E0A-5246733387B5}"/>
    <cellStyle name="Обычный 3" xfId="1" xr:uid="{886F717C-B947-44FF-B909-F40D3CF15EBE}"/>
    <cellStyle name="Обычный 4" xfId="3" xr:uid="{7D4BE376-BAC1-45D6-8793-83FCD968F180}"/>
    <cellStyle name="Обычный 5" xfId="4" xr:uid="{6F698559-04ED-4F8D-BD5C-EFFE5E55BEE5}"/>
    <cellStyle name="Обычный 6" xfId="5" xr:uid="{79D30973-D5E3-498A-8A45-6D06F9A531C1}"/>
    <cellStyle name="Обычный 7" xfId="11" xr:uid="{75E23825-EE37-44B2-B0C3-D4E0ABC589DF}"/>
    <cellStyle name="Финансовый 2" xfId="9" xr:uid="{721F8639-6B4F-449A-8DEB-835A089487B6}"/>
    <cellStyle name="Финансовый 2 2" xfId="7" xr:uid="{3A05B59C-656A-4EC0-8835-1300FCEF3386}"/>
    <cellStyle name="Финансовый 3" xfId="12" xr:uid="{E87FBE1A-AEDA-4C54-A9ED-48C59EBF16C1}"/>
    <cellStyle name="Финансовый 55" xfId="10" xr:uid="{34CC7A38-3953-4295-BD70-86AD9BC5BF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sers\a.xasanov\Documents\&#1041;&#1045;&#1053;&#1047;&#1048;&#1053;%20&#1051;&#1080;&#1084;&#1080;&#1090;\&#1051;&#1080;&#1084;&#1080;&#1090;%202023&#1081;\&#1051;&#1080;&#1084;&#1080;&#1090;%20&#1089;%2001.07.23&#1075;\&#1041;&#1077;&#1085;&#1079;&#1080;&#1085;%20&#1083;&#1080;&#1084;&#1080;&#1090;%20&#1089;%2007.2023&#1081;.xlsx" TargetMode="External"/><Relationship Id="rId1" Type="http://schemas.openxmlformats.org/officeDocument/2006/relationships/externalLinkPath" Target="/Users/a.xasanov/Documents/&#1041;&#1045;&#1053;&#1047;&#1048;&#1053;%20&#1051;&#1080;&#1084;&#1080;&#1090;/&#1051;&#1080;&#1084;&#1080;&#1090;%202023&#1081;/&#1051;&#1080;&#1084;&#1080;&#1090;%20&#1089;%2001.07.23&#1075;/&#1041;&#1077;&#1085;&#1079;&#1080;&#1085;%20&#1083;&#1080;&#1084;&#1080;&#1090;%20&#1089;%2007.2023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Илова"/>
      <sheetName val="2-Илова"/>
      <sheetName val="Қашқадарё Треккер"/>
      <sheetName val="Фарғона"/>
    </sheetNames>
    <sheetDataSet>
      <sheetData sheetId="0"/>
      <sheetData sheetId="1">
        <row r="62">
          <cell r="Q62">
            <v>53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DBEA5-FD4A-4661-B2CF-95D764A4808B}">
  <sheetPr>
    <pageSetUpPr fitToPage="1"/>
  </sheetPr>
  <dimension ref="A1:G206"/>
  <sheetViews>
    <sheetView tabSelected="1" view="pageBreakPreview" zoomScaleNormal="100" zoomScaleSheetLayoutView="100" workbookViewId="0">
      <pane xSplit="2" ySplit="11" topLeftCell="C200" activePane="bottomRight" state="frozen"/>
      <selection pane="topRight" activeCell="C1" sqref="C1"/>
      <selection pane="bottomLeft" activeCell="A10" sqref="A10"/>
      <selection pane="bottomRight" activeCell="C154" sqref="C154"/>
    </sheetView>
  </sheetViews>
  <sheetFormatPr defaultColWidth="9.140625" defaultRowHeight="15" x14ac:dyDescent="0.25"/>
  <cols>
    <col min="1" max="1" width="6.140625" style="1" customWidth="1"/>
    <col min="2" max="2" width="27.5703125" style="2" customWidth="1"/>
    <col min="3" max="3" width="26.140625" style="3" customWidth="1"/>
    <col min="4" max="4" width="17.140625" style="4" customWidth="1"/>
    <col min="5" max="5" width="21.42578125" style="4" customWidth="1"/>
    <col min="6" max="6" width="7.42578125" style="38" customWidth="1"/>
    <col min="7" max="16384" width="9.140625" style="1"/>
  </cols>
  <sheetData>
    <row r="1" spans="1:7" s="41" customFormat="1" ht="18.75" x14ac:dyDescent="0.3">
      <c r="B1" s="42"/>
      <c r="C1" s="43"/>
      <c r="D1" s="393" t="s">
        <v>261</v>
      </c>
      <c r="E1" s="393"/>
      <c r="F1" s="44"/>
      <c r="G1" s="44"/>
    </row>
    <row r="2" spans="1:7" s="41" customFormat="1" ht="15" customHeight="1" x14ac:dyDescent="0.3">
      <c r="B2" s="45"/>
      <c r="C2" s="43"/>
      <c r="D2" s="393" t="s">
        <v>258</v>
      </c>
      <c r="E2" s="393"/>
      <c r="F2" s="44"/>
      <c r="G2" s="44"/>
    </row>
    <row r="3" spans="1:7" s="41" customFormat="1" ht="15" customHeight="1" x14ac:dyDescent="0.3">
      <c r="B3" s="45"/>
      <c r="C3" s="43"/>
      <c r="D3" s="393" t="s">
        <v>259</v>
      </c>
      <c r="E3" s="393"/>
      <c r="F3" s="44"/>
      <c r="G3" s="44"/>
    </row>
    <row r="4" spans="1:7" s="41" customFormat="1" ht="12" customHeight="1" x14ac:dyDescent="0.3">
      <c r="B4" s="45"/>
      <c r="C4" s="43"/>
      <c r="D4" s="46"/>
      <c r="E4" s="47"/>
      <c r="F4" s="48"/>
      <c r="G4" s="48"/>
    </row>
    <row r="5" spans="1:7" s="41" customFormat="1" ht="17.25" customHeight="1" x14ac:dyDescent="0.3">
      <c r="B5" s="45"/>
      <c r="C5" s="43"/>
      <c r="D5" s="394" t="s">
        <v>260</v>
      </c>
      <c r="E5" s="394"/>
      <c r="F5" s="44"/>
      <c r="G5" s="44"/>
    </row>
    <row r="6" spans="1:7" s="41" customFormat="1" ht="21.75" customHeight="1" x14ac:dyDescent="0.3">
      <c r="B6" s="45"/>
      <c r="C6" s="43"/>
      <c r="D6" s="395" t="s">
        <v>268</v>
      </c>
      <c r="E6" s="395"/>
      <c r="F6" s="49"/>
      <c r="G6" s="49"/>
    </row>
    <row r="7" spans="1:7" s="41" customFormat="1" ht="9" customHeight="1" x14ac:dyDescent="0.3">
      <c r="B7" s="42"/>
      <c r="C7" s="43"/>
      <c r="D7" s="47"/>
      <c r="E7" s="47"/>
      <c r="F7" s="5"/>
    </row>
    <row r="8" spans="1:7" s="41" customFormat="1" ht="36.75" customHeight="1" x14ac:dyDescent="0.25">
      <c r="A8" s="391" t="s">
        <v>265</v>
      </c>
      <c r="B8" s="391"/>
      <c r="C8" s="391"/>
      <c r="D8" s="391"/>
      <c r="E8" s="391"/>
      <c r="F8" s="6"/>
    </row>
    <row r="9" spans="1:7" s="41" customFormat="1" ht="18.75" customHeight="1" x14ac:dyDescent="0.25">
      <c r="A9" s="391" t="s">
        <v>266</v>
      </c>
      <c r="B9" s="391"/>
      <c r="C9" s="391"/>
      <c r="D9" s="391"/>
      <c r="E9" s="391"/>
      <c r="F9" s="6"/>
    </row>
    <row r="10" spans="1:7" s="41" customFormat="1" ht="17.25" customHeight="1" x14ac:dyDescent="0.3">
      <c r="B10" s="392"/>
      <c r="C10" s="392"/>
      <c r="D10" s="392"/>
      <c r="E10" s="392"/>
      <c r="F10" s="7"/>
    </row>
    <row r="11" spans="1:7" s="10" customFormat="1" ht="31.5" x14ac:dyDescent="0.25">
      <c r="A11" s="8" t="s">
        <v>0</v>
      </c>
      <c r="B11" s="8" t="s">
        <v>1</v>
      </c>
      <c r="C11" s="8" t="s">
        <v>2</v>
      </c>
      <c r="D11" s="8" t="s">
        <v>3</v>
      </c>
      <c r="E11" s="8" t="s">
        <v>4</v>
      </c>
      <c r="F11" s="9"/>
    </row>
    <row r="12" spans="1:7" ht="15.75" customHeight="1" x14ac:dyDescent="0.25">
      <c r="A12" s="11">
        <v>1</v>
      </c>
      <c r="B12" s="12" t="s">
        <v>5</v>
      </c>
      <c r="C12" s="13" t="s">
        <v>6</v>
      </c>
      <c r="D12" s="14">
        <v>2020</v>
      </c>
      <c r="E12" s="15" t="s">
        <v>7</v>
      </c>
      <c r="F12" s="16"/>
    </row>
    <row r="13" spans="1:7" ht="15.75" customHeight="1" x14ac:dyDescent="0.25">
      <c r="A13" s="11">
        <v>2</v>
      </c>
      <c r="B13" s="12" t="s">
        <v>5</v>
      </c>
      <c r="C13" s="17" t="s">
        <v>8</v>
      </c>
      <c r="D13" s="14">
        <v>2021</v>
      </c>
      <c r="E13" s="15" t="s">
        <v>9</v>
      </c>
      <c r="F13" s="16"/>
    </row>
    <row r="14" spans="1:7" ht="15.75" customHeight="1" x14ac:dyDescent="0.25">
      <c r="A14" s="11">
        <v>3</v>
      </c>
      <c r="B14" s="18" t="s">
        <v>10</v>
      </c>
      <c r="C14" s="13" t="s">
        <v>6</v>
      </c>
      <c r="D14" s="14">
        <v>2020</v>
      </c>
      <c r="E14" s="15" t="s">
        <v>11</v>
      </c>
      <c r="F14" s="16"/>
    </row>
    <row r="15" spans="1:7" ht="15.75" customHeight="1" x14ac:dyDescent="0.25">
      <c r="A15" s="11">
        <v>4</v>
      </c>
      <c r="B15" s="18" t="s">
        <v>10</v>
      </c>
      <c r="C15" s="17" t="s">
        <v>8</v>
      </c>
      <c r="D15" s="19">
        <v>2020</v>
      </c>
      <c r="E15" s="15" t="s">
        <v>12</v>
      </c>
      <c r="F15" s="16"/>
    </row>
    <row r="16" spans="1:7" ht="15.75" customHeight="1" x14ac:dyDescent="0.25">
      <c r="A16" s="11">
        <v>5</v>
      </c>
      <c r="B16" s="18" t="s">
        <v>10</v>
      </c>
      <c r="C16" s="17" t="s">
        <v>159</v>
      </c>
      <c r="D16" s="19">
        <v>2023</v>
      </c>
      <c r="E16" s="15" t="s">
        <v>998</v>
      </c>
      <c r="F16" s="16"/>
    </row>
    <row r="17" spans="1:6" ht="15.75" customHeight="1" x14ac:dyDescent="0.25">
      <c r="A17" s="11">
        <v>6</v>
      </c>
      <c r="B17" s="12" t="s">
        <v>13</v>
      </c>
      <c r="C17" s="17" t="s">
        <v>8</v>
      </c>
      <c r="D17" s="15">
        <v>2019</v>
      </c>
      <c r="E17" s="15" t="s">
        <v>14</v>
      </c>
      <c r="F17" s="16"/>
    </row>
    <row r="18" spans="1:6" ht="15.75" customHeight="1" x14ac:dyDescent="0.25">
      <c r="A18" s="11">
        <v>7</v>
      </c>
      <c r="B18" s="12" t="s">
        <v>13</v>
      </c>
      <c r="C18" s="13" t="s">
        <v>6</v>
      </c>
      <c r="D18" s="15">
        <v>2020</v>
      </c>
      <c r="E18" s="15" t="s">
        <v>15</v>
      </c>
      <c r="F18" s="16"/>
    </row>
    <row r="19" spans="1:6" ht="15.75" customHeight="1" x14ac:dyDescent="0.25">
      <c r="A19" s="11">
        <v>8</v>
      </c>
      <c r="B19" s="12" t="s">
        <v>16</v>
      </c>
      <c r="C19" s="17" t="s">
        <v>267</v>
      </c>
      <c r="D19" s="15">
        <v>2019</v>
      </c>
      <c r="E19" s="15" t="s">
        <v>17</v>
      </c>
      <c r="F19" s="16"/>
    </row>
    <row r="20" spans="1:6" ht="15.75" customHeight="1" x14ac:dyDescent="0.25">
      <c r="A20" s="11">
        <v>9</v>
      </c>
      <c r="B20" s="12" t="s">
        <v>16</v>
      </c>
      <c r="C20" s="17" t="s">
        <v>18</v>
      </c>
      <c r="D20" s="15">
        <v>2019</v>
      </c>
      <c r="E20" s="15" t="s">
        <v>19</v>
      </c>
      <c r="F20" s="16"/>
    </row>
    <row r="21" spans="1:6" ht="15.75" customHeight="1" x14ac:dyDescent="0.25">
      <c r="A21" s="11">
        <v>10</v>
      </c>
      <c r="B21" s="12" t="s">
        <v>20</v>
      </c>
      <c r="C21" s="17" t="s">
        <v>21</v>
      </c>
      <c r="D21" s="15">
        <v>2017</v>
      </c>
      <c r="E21" s="15" t="s">
        <v>22</v>
      </c>
      <c r="F21" s="16"/>
    </row>
    <row r="22" spans="1:6" ht="15.75" customHeight="1" x14ac:dyDescent="0.25">
      <c r="A22" s="11">
        <v>11</v>
      </c>
      <c r="B22" s="12" t="s">
        <v>20</v>
      </c>
      <c r="C22" s="17" t="s">
        <v>23</v>
      </c>
      <c r="D22" s="15">
        <v>2019</v>
      </c>
      <c r="E22" s="15" t="s">
        <v>24</v>
      </c>
      <c r="F22" s="16"/>
    </row>
    <row r="23" spans="1:6" ht="15.75" customHeight="1" x14ac:dyDescent="0.25">
      <c r="A23" s="11">
        <v>12</v>
      </c>
      <c r="B23" s="12" t="s">
        <v>20</v>
      </c>
      <c r="C23" s="17" t="s">
        <v>8</v>
      </c>
      <c r="D23" s="15">
        <v>2020</v>
      </c>
      <c r="E23" s="15" t="s">
        <v>25</v>
      </c>
      <c r="F23" s="16"/>
    </row>
    <row r="24" spans="1:6" ht="15.75" customHeight="1" x14ac:dyDescent="0.25">
      <c r="A24" s="11">
        <v>13</v>
      </c>
      <c r="B24" s="12" t="s">
        <v>20</v>
      </c>
      <c r="C24" s="17" t="s">
        <v>159</v>
      </c>
      <c r="D24" s="15">
        <v>2023</v>
      </c>
      <c r="E24" s="15" t="s">
        <v>1007</v>
      </c>
      <c r="F24" s="16"/>
    </row>
    <row r="25" spans="1:6" ht="15.75" customHeight="1" x14ac:dyDescent="0.25">
      <c r="A25" s="11">
        <v>14</v>
      </c>
      <c r="B25" s="12" t="s">
        <v>26</v>
      </c>
      <c r="C25" s="17" t="s">
        <v>8</v>
      </c>
      <c r="D25" s="15">
        <v>2016</v>
      </c>
      <c r="E25" s="15" t="s">
        <v>27</v>
      </c>
      <c r="F25" s="16"/>
    </row>
    <row r="26" spans="1:6" ht="15.75" customHeight="1" x14ac:dyDescent="0.25">
      <c r="A26" s="11">
        <v>15</v>
      </c>
      <c r="B26" s="12" t="s">
        <v>26</v>
      </c>
      <c r="C26" s="13" t="s">
        <v>6</v>
      </c>
      <c r="D26" s="20">
        <v>2020</v>
      </c>
      <c r="E26" s="15" t="s">
        <v>28</v>
      </c>
      <c r="F26" s="16"/>
    </row>
    <row r="27" spans="1:6" ht="15.75" customHeight="1" x14ac:dyDescent="0.25">
      <c r="A27" s="11">
        <v>16</v>
      </c>
      <c r="B27" s="12" t="s">
        <v>29</v>
      </c>
      <c r="C27" s="13" t="s">
        <v>6</v>
      </c>
      <c r="D27" s="15">
        <v>2020</v>
      </c>
      <c r="E27" s="15" t="s">
        <v>30</v>
      </c>
      <c r="F27" s="16"/>
    </row>
    <row r="28" spans="1:6" ht="15.75" customHeight="1" x14ac:dyDescent="0.25">
      <c r="A28" s="11">
        <v>17</v>
      </c>
      <c r="B28" s="12" t="s">
        <v>29</v>
      </c>
      <c r="C28" s="13" t="s">
        <v>8</v>
      </c>
      <c r="D28" s="15">
        <v>2020</v>
      </c>
      <c r="E28" s="15" t="s">
        <v>31</v>
      </c>
      <c r="F28" s="16"/>
    </row>
    <row r="29" spans="1:6" ht="15.75" customHeight="1" x14ac:dyDescent="0.25">
      <c r="A29" s="11">
        <v>18</v>
      </c>
      <c r="B29" s="12" t="s">
        <v>32</v>
      </c>
      <c r="C29" s="13" t="s">
        <v>6</v>
      </c>
      <c r="D29" s="15">
        <v>2020</v>
      </c>
      <c r="E29" s="15" t="s">
        <v>33</v>
      </c>
      <c r="F29" s="16"/>
    </row>
    <row r="30" spans="1:6" ht="15.75" customHeight="1" x14ac:dyDescent="0.25">
      <c r="A30" s="11">
        <v>19</v>
      </c>
      <c r="B30" s="12" t="s">
        <v>32</v>
      </c>
      <c r="C30" s="13" t="s">
        <v>8</v>
      </c>
      <c r="D30" s="15">
        <v>2020</v>
      </c>
      <c r="E30" s="15" t="s">
        <v>34</v>
      </c>
      <c r="F30" s="16"/>
    </row>
    <row r="31" spans="1:6" ht="15.75" customHeight="1" x14ac:dyDescent="0.25">
      <c r="A31" s="11">
        <v>20</v>
      </c>
      <c r="B31" s="12" t="s">
        <v>32</v>
      </c>
      <c r="C31" s="13" t="s">
        <v>21</v>
      </c>
      <c r="D31" s="15">
        <v>2020</v>
      </c>
      <c r="E31" s="15" t="s">
        <v>35</v>
      </c>
      <c r="F31" s="16"/>
    </row>
    <row r="32" spans="1:6" ht="15.75" customHeight="1" x14ac:dyDescent="0.25">
      <c r="A32" s="11">
        <v>21</v>
      </c>
      <c r="B32" s="12" t="s">
        <v>32</v>
      </c>
      <c r="C32" s="17" t="s">
        <v>159</v>
      </c>
      <c r="D32" s="15">
        <v>2023</v>
      </c>
      <c r="E32" s="15" t="s">
        <v>1015</v>
      </c>
      <c r="F32" s="16"/>
    </row>
    <row r="33" spans="1:6" ht="15.75" customHeight="1" x14ac:dyDescent="0.25">
      <c r="A33" s="11">
        <v>22</v>
      </c>
      <c r="B33" s="12" t="s">
        <v>36</v>
      </c>
      <c r="C33" s="17" t="s">
        <v>8</v>
      </c>
      <c r="D33" s="15">
        <v>2021</v>
      </c>
      <c r="E33" s="15" t="s">
        <v>37</v>
      </c>
      <c r="F33" s="16"/>
    </row>
    <row r="34" spans="1:6" ht="15.75" customHeight="1" x14ac:dyDescent="0.25">
      <c r="A34" s="11">
        <v>23</v>
      </c>
      <c r="B34" s="12" t="s">
        <v>36</v>
      </c>
      <c r="C34" s="17" t="s">
        <v>23</v>
      </c>
      <c r="D34" s="15">
        <v>2018</v>
      </c>
      <c r="E34" s="15" t="s">
        <v>38</v>
      </c>
      <c r="F34" s="16"/>
    </row>
    <row r="35" spans="1:6" ht="15.75" customHeight="1" x14ac:dyDescent="0.25">
      <c r="A35" s="11">
        <v>24</v>
      </c>
      <c r="B35" s="12" t="s">
        <v>36</v>
      </c>
      <c r="C35" s="17" t="s">
        <v>8</v>
      </c>
      <c r="D35" s="15">
        <v>2020</v>
      </c>
      <c r="E35" s="15" t="s">
        <v>39</v>
      </c>
      <c r="F35" s="16"/>
    </row>
    <row r="36" spans="1:6" ht="15.75" customHeight="1" x14ac:dyDescent="0.25">
      <c r="A36" s="11">
        <v>25</v>
      </c>
      <c r="B36" s="12" t="s">
        <v>36</v>
      </c>
      <c r="C36" s="17" t="s">
        <v>159</v>
      </c>
      <c r="D36" s="135">
        <v>2023</v>
      </c>
      <c r="E36" s="138" t="s">
        <v>1020</v>
      </c>
      <c r="F36" s="16"/>
    </row>
    <row r="37" spans="1:6" ht="15.75" customHeight="1" x14ac:dyDescent="0.25">
      <c r="A37" s="11">
        <v>26</v>
      </c>
      <c r="B37" s="12" t="s">
        <v>40</v>
      </c>
      <c r="C37" s="13" t="s">
        <v>23</v>
      </c>
      <c r="D37" s="15">
        <v>2018</v>
      </c>
      <c r="E37" s="15" t="s">
        <v>41</v>
      </c>
      <c r="F37" s="16"/>
    </row>
    <row r="38" spans="1:6" ht="15.75" customHeight="1" x14ac:dyDescent="0.25">
      <c r="A38" s="11">
        <v>27</v>
      </c>
      <c r="B38" s="12" t="s">
        <v>40</v>
      </c>
      <c r="C38" s="13" t="s">
        <v>8</v>
      </c>
      <c r="D38" s="14">
        <v>2021</v>
      </c>
      <c r="E38" s="14" t="s">
        <v>42</v>
      </c>
      <c r="F38" s="16"/>
    </row>
    <row r="39" spans="1:6" ht="15.75" customHeight="1" x14ac:dyDescent="0.25">
      <c r="A39" s="11">
        <v>28</v>
      </c>
      <c r="B39" s="18" t="s">
        <v>43</v>
      </c>
      <c r="C39" s="17" t="s">
        <v>6</v>
      </c>
      <c r="D39" s="20">
        <v>2021</v>
      </c>
      <c r="E39" s="20" t="s">
        <v>44</v>
      </c>
      <c r="F39" s="16"/>
    </row>
    <row r="40" spans="1:6" ht="15.75" customHeight="1" x14ac:dyDescent="0.25">
      <c r="A40" s="11">
        <v>29</v>
      </c>
      <c r="B40" s="18" t="s">
        <v>43</v>
      </c>
      <c r="C40" s="13" t="s">
        <v>8</v>
      </c>
      <c r="D40" s="15">
        <v>2020</v>
      </c>
      <c r="E40" s="20" t="s">
        <v>45</v>
      </c>
      <c r="F40" s="16"/>
    </row>
    <row r="41" spans="1:6" ht="15.75" customHeight="1" x14ac:dyDescent="0.25">
      <c r="A41" s="11">
        <v>30</v>
      </c>
      <c r="B41" s="18" t="s">
        <v>43</v>
      </c>
      <c r="C41" s="13" t="s">
        <v>46</v>
      </c>
      <c r="D41" s="14">
        <v>2022</v>
      </c>
      <c r="E41" s="14" t="s">
        <v>47</v>
      </c>
      <c r="F41" s="16"/>
    </row>
    <row r="42" spans="1:6" ht="15.75" customHeight="1" x14ac:dyDescent="0.25">
      <c r="A42" s="11">
        <v>31</v>
      </c>
      <c r="B42" s="18" t="s">
        <v>48</v>
      </c>
      <c r="C42" s="13" t="s">
        <v>8</v>
      </c>
      <c r="D42" s="15">
        <v>2020</v>
      </c>
      <c r="E42" s="15" t="s">
        <v>49</v>
      </c>
      <c r="F42" s="16"/>
    </row>
    <row r="43" spans="1:6" ht="15.75" customHeight="1" x14ac:dyDescent="0.25">
      <c r="A43" s="11">
        <v>32</v>
      </c>
      <c r="B43" s="18" t="s">
        <v>48</v>
      </c>
      <c r="C43" s="17" t="s">
        <v>6</v>
      </c>
      <c r="D43" s="15">
        <v>2018</v>
      </c>
      <c r="E43" s="15" t="s">
        <v>50</v>
      </c>
      <c r="F43" s="16"/>
    </row>
    <row r="44" spans="1:6" ht="15.75" customHeight="1" x14ac:dyDescent="0.25">
      <c r="A44" s="11">
        <v>33</v>
      </c>
      <c r="B44" s="18" t="s">
        <v>48</v>
      </c>
      <c r="C44" s="17" t="s">
        <v>6</v>
      </c>
      <c r="D44" s="15">
        <v>2021</v>
      </c>
      <c r="E44" s="15" t="s">
        <v>51</v>
      </c>
      <c r="F44" s="16"/>
    </row>
    <row r="45" spans="1:6" ht="15.75" customHeight="1" x14ac:dyDescent="0.25">
      <c r="A45" s="11">
        <v>34</v>
      </c>
      <c r="B45" s="18" t="s">
        <v>48</v>
      </c>
      <c r="C45" s="232" t="s">
        <v>58</v>
      </c>
      <c r="D45" s="174">
        <v>2023</v>
      </c>
      <c r="E45" s="138" t="s">
        <v>1033</v>
      </c>
      <c r="F45" s="16"/>
    </row>
    <row r="46" spans="1:6" ht="15.75" customHeight="1" x14ac:dyDescent="0.25">
      <c r="A46" s="11">
        <v>35</v>
      </c>
      <c r="B46" s="12" t="s">
        <v>52</v>
      </c>
      <c r="C46" s="17" t="s">
        <v>8</v>
      </c>
      <c r="D46" s="15">
        <v>2018</v>
      </c>
      <c r="E46" s="15" t="s">
        <v>53</v>
      </c>
      <c r="F46" s="16"/>
    </row>
    <row r="47" spans="1:6" ht="15.75" customHeight="1" x14ac:dyDescent="0.25">
      <c r="A47" s="11">
        <v>36</v>
      </c>
      <c r="B47" s="12" t="s">
        <v>54</v>
      </c>
      <c r="C47" s="17" t="s">
        <v>23</v>
      </c>
      <c r="D47" s="15">
        <v>2019</v>
      </c>
      <c r="E47" s="15" t="s">
        <v>55</v>
      </c>
      <c r="F47" s="16"/>
    </row>
    <row r="48" spans="1:6" ht="15.75" customHeight="1" x14ac:dyDescent="0.25">
      <c r="A48" s="11">
        <v>37</v>
      </c>
      <c r="B48" s="12" t="s">
        <v>54</v>
      </c>
      <c r="C48" s="17" t="s">
        <v>8</v>
      </c>
      <c r="D48" s="15">
        <v>2017</v>
      </c>
      <c r="E48" s="15" t="s">
        <v>56</v>
      </c>
      <c r="F48" s="16"/>
    </row>
    <row r="49" spans="1:6" ht="15.75" customHeight="1" x14ac:dyDescent="0.25">
      <c r="A49" s="11">
        <v>38</v>
      </c>
      <c r="B49" s="12" t="s">
        <v>54</v>
      </c>
      <c r="C49" s="17" t="s">
        <v>6</v>
      </c>
      <c r="D49" s="15">
        <v>2021</v>
      </c>
      <c r="E49" s="15" t="s">
        <v>57</v>
      </c>
      <c r="F49" s="16"/>
    </row>
    <row r="50" spans="1:6" ht="15.75" customHeight="1" x14ac:dyDescent="0.25">
      <c r="A50" s="11">
        <v>39</v>
      </c>
      <c r="B50" s="12" t="s">
        <v>54</v>
      </c>
      <c r="C50" s="21" t="s">
        <v>58</v>
      </c>
      <c r="D50" s="15">
        <v>2023</v>
      </c>
      <c r="E50" s="15" t="s">
        <v>59</v>
      </c>
      <c r="F50" s="16"/>
    </row>
    <row r="51" spans="1:6" ht="15.75" customHeight="1" x14ac:dyDescent="0.25">
      <c r="A51" s="11">
        <v>40</v>
      </c>
      <c r="B51" s="12" t="s">
        <v>60</v>
      </c>
      <c r="C51" s="17" t="s">
        <v>6</v>
      </c>
      <c r="D51" s="20">
        <v>2018</v>
      </c>
      <c r="E51" s="20" t="s">
        <v>61</v>
      </c>
      <c r="F51" s="16"/>
    </row>
    <row r="52" spans="1:6" ht="15.75" customHeight="1" x14ac:dyDescent="0.25">
      <c r="A52" s="11">
        <v>41</v>
      </c>
      <c r="B52" s="12" t="s">
        <v>60</v>
      </c>
      <c r="C52" s="17" t="s">
        <v>8</v>
      </c>
      <c r="D52" s="20">
        <v>2020</v>
      </c>
      <c r="E52" s="20" t="s">
        <v>62</v>
      </c>
      <c r="F52" s="16"/>
    </row>
    <row r="53" spans="1:6" ht="15.75" customHeight="1" x14ac:dyDescent="0.25">
      <c r="A53" s="11">
        <v>42</v>
      </c>
      <c r="B53" s="12" t="s">
        <v>63</v>
      </c>
      <c r="C53" s="13" t="s">
        <v>6</v>
      </c>
      <c r="D53" s="20">
        <v>2022</v>
      </c>
      <c r="E53" s="15" t="s">
        <v>64</v>
      </c>
      <c r="F53" s="16"/>
    </row>
    <row r="54" spans="1:6" ht="15.75" customHeight="1" x14ac:dyDescent="0.25">
      <c r="A54" s="11">
        <v>43</v>
      </c>
      <c r="B54" s="22" t="s">
        <v>63</v>
      </c>
      <c r="C54" s="17" t="s">
        <v>8</v>
      </c>
      <c r="D54" s="15">
        <v>2020</v>
      </c>
      <c r="E54" s="15" t="s">
        <v>65</v>
      </c>
      <c r="F54" s="16"/>
    </row>
    <row r="55" spans="1:6" ht="15.75" customHeight="1" x14ac:dyDescent="0.25">
      <c r="A55" s="11">
        <v>44</v>
      </c>
      <c r="B55" s="12" t="s">
        <v>66</v>
      </c>
      <c r="C55" s="17" t="s">
        <v>67</v>
      </c>
      <c r="D55" s="15">
        <v>2017</v>
      </c>
      <c r="E55" s="15" t="s">
        <v>68</v>
      </c>
      <c r="F55" s="16"/>
    </row>
    <row r="56" spans="1:6" ht="15.75" customHeight="1" x14ac:dyDescent="0.25">
      <c r="A56" s="11">
        <v>45</v>
      </c>
      <c r="B56" s="22" t="s">
        <v>66</v>
      </c>
      <c r="C56" s="17" t="s">
        <v>8</v>
      </c>
      <c r="D56" s="23">
        <v>2020</v>
      </c>
      <c r="E56" s="23" t="s">
        <v>69</v>
      </c>
      <c r="F56" s="16"/>
    </row>
    <row r="57" spans="1:6" ht="15.75" customHeight="1" x14ac:dyDescent="0.25">
      <c r="A57" s="11">
        <v>46</v>
      </c>
      <c r="B57" s="12" t="s">
        <v>70</v>
      </c>
      <c r="C57" s="17" t="s">
        <v>21</v>
      </c>
      <c r="D57" s="15">
        <v>2018</v>
      </c>
      <c r="E57" s="15" t="s">
        <v>71</v>
      </c>
      <c r="F57" s="16"/>
    </row>
    <row r="58" spans="1:6" ht="15.75" customHeight="1" x14ac:dyDescent="0.25">
      <c r="A58" s="11">
        <v>47</v>
      </c>
      <c r="B58" s="22" t="s">
        <v>70</v>
      </c>
      <c r="C58" s="17" t="s">
        <v>8</v>
      </c>
      <c r="D58" s="15">
        <v>2020</v>
      </c>
      <c r="E58" s="15" t="s">
        <v>72</v>
      </c>
      <c r="F58" s="16"/>
    </row>
    <row r="59" spans="1:6" ht="15.75" customHeight="1" x14ac:dyDescent="0.25">
      <c r="A59" s="11">
        <v>48</v>
      </c>
      <c r="B59" s="12" t="s">
        <v>73</v>
      </c>
      <c r="C59" s="17" t="s">
        <v>67</v>
      </c>
      <c r="D59" s="15">
        <v>2018</v>
      </c>
      <c r="E59" s="15" t="s">
        <v>74</v>
      </c>
      <c r="F59" s="16"/>
    </row>
    <row r="60" spans="1:6" ht="15.75" customHeight="1" x14ac:dyDescent="0.25">
      <c r="A60" s="11">
        <v>49</v>
      </c>
      <c r="B60" s="22" t="s">
        <v>73</v>
      </c>
      <c r="C60" s="13" t="s">
        <v>8</v>
      </c>
      <c r="D60" s="15">
        <v>2021</v>
      </c>
      <c r="E60" s="15" t="s">
        <v>75</v>
      </c>
      <c r="F60" s="16"/>
    </row>
    <row r="61" spans="1:6" ht="15.75" customHeight="1" x14ac:dyDescent="0.25">
      <c r="A61" s="11">
        <v>50</v>
      </c>
      <c r="B61" s="22" t="s">
        <v>73</v>
      </c>
      <c r="C61" s="13" t="s">
        <v>8</v>
      </c>
      <c r="D61" s="15">
        <v>2020</v>
      </c>
      <c r="E61" s="15" t="s">
        <v>76</v>
      </c>
      <c r="F61" s="16"/>
    </row>
    <row r="62" spans="1:6" ht="15.75" customHeight="1" x14ac:dyDescent="0.25">
      <c r="A62" s="11">
        <v>51</v>
      </c>
      <c r="B62" s="12" t="s">
        <v>77</v>
      </c>
      <c r="C62" s="17" t="s">
        <v>67</v>
      </c>
      <c r="D62" s="15">
        <v>2018</v>
      </c>
      <c r="E62" s="15" t="s">
        <v>78</v>
      </c>
      <c r="F62" s="16"/>
    </row>
    <row r="63" spans="1:6" ht="15.75" customHeight="1" x14ac:dyDescent="0.25">
      <c r="A63" s="11">
        <v>52</v>
      </c>
      <c r="B63" s="12" t="s">
        <v>77</v>
      </c>
      <c r="C63" s="17" t="s">
        <v>8</v>
      </c>
      <c r="D63" s="15">
        <v>2022</v>
      </c>
      <c r="E63" s="15" t="s">
        <v>79</v>
      </c>
      <c r="F63" s="16"/>
    </row>
    <row r="64" spans="1:6" ht="15.75" customHeight="1" x14ac:dyDescent="0.25">
      <c r="A64" s="11">
        <v>53</v>
      </c>
      <c r="B64" s="12" t="s">
        <v>80</v>
      </c>
      <c r="C64" s="17" t="s">
        <v>81</v>
      </c>
      <c r="D64" s="20">
        <v>2018</v>
      </c>
      <c r="E64" s="20" t="s">
        <v>82</v>
      </c>
      <c r="F64" s="16"/>
    </row>
    <row r="65" spans="1:6" ht="15.75" customHeight="1" x14ac:dyDescent="0.25">
      <c r="A65" s="11">
        <v>54</v>
      </c>
      <c r="B65" s="12" t="s">
        <v>80</v>
      </c>
      <c r="C65" s="17" t="s">
        <v>6</v>
      </c>
      <c r="D65" s="20">
        <v>2018</v>
      </c>
      <c r="E65" s="20" t="s">
        <v>83</v>
      </c>
      <c r="F65" s="16"/>
    </row>
    <row r="66" spans="1:6" ht="15.75" customHeight="1" x14ac:dyDescent="0.25">
      <c r="A66" s="11">
        <v>55</v>
      </c>
      <c r="B66" s="12" t="s">
        <v>80</v>
      </c>
      <c r="C66" s="17" t="s">
        <v>21</v>
      </c>
      <c r="D66" s="15">
        <v>2017</v>
      </c>
      <c r="E66" s="20" t="s">
        <v>84</v>
      </c>
      <c r="F66" s="16"/>
    </row>
    <row r="67" spans="1:6" ht="15.75" customHeight="1" x14ac:dyDescent="0.25">
      <c r="A67" s="11">
        <v>56</v>
      </c>
      <c r="B67" s="12" t="s">
        <v>80</v>
      </c>
      <c r="C67" s="17" t="s">
        <v>6</v>
      </c>
      <c r="D67" s="20">
        <v>2018</v>
      </c>
      <c r="E67" s="20" t="s">
        <v>85</v>
      </c>
      <c r="F67" s="16"/>
    </row>
    <row r="68" spans="1:6" ht="15.75" customHeight="1" x14ac:dyDescent="0.25">
      <c r="A68" s="11">
        <v>57</v>
      </c>
      <c r="B68" s="12" t="s">
        <v>80</v>
      </c>
      <c r="C68" s="17" t="s">
        <v>6</v>
      </c>
      <c r="D68" s="20">
        <v>2019</v>
      </c>
      <c r="E68" s="20" t="s">
        <v>86</v>
      </c>
      <c r="F68" s="16"/>
    </row>
    <row r="69" spans="1:6" ht="15.75" customHeight="1" x14ac:dyDescent="0.25">
      <c r="A69" s="11">
        <v>58</v>
      </c>
      <c r="B69" s="12" t="s">
        <v>80</v>
      </c>
      <c r="C69" s="17" t="s">
        <v>87</v>
      </c>
      <c r="D69" s="20">
        <v>2017</v>
      </c>
      <c r="E69" s="20" t="s">
        <v>88</v>
      </c>
      <c r="F69" s="16"/>
    </row>
    <row r="70" spans="1:6" ht="15.75" customHeight="1" x14ac:dyDescent="0.25">
      <c r="A70" s="11">
        <v>59</v>
      </c>
      <c r="B70" s="22" t="s">
        <v>80</v>
      </c>
      <c r="C70" s="17" t="s">
        <v>8</v>
      </c>
      <c r="D70" s="15">
        <v>2020</v>
      </c>
      <c r="E70" s="20" t="s">
        <v>89</v>
      </c>
      <c r="F70" s="16"/>
    </row>
    <row r="71" spans="1:6" ht="15.75" customHeight="1" x14ac:dyDescent="0.25">
      <c r="A71" s="11">
        <v>60</v>
      </c>
      <c r="B71" s="12" t="s">
        <v>90</v>
      </c>
      <c r="C71" s="17" t="s">
        <v>8</v>
      </c>
      <c r="D71" s="15">
        <v>2016</v>
      </c>
      <c r="E71" s="15" t="s">
        <v>91</v>
      </c>
      <c r="F71" s="16"/>
    </row>
    <row r="72" spans="1:6" ht="15.75" customHeight="1" x14ac:dyDescent="0.25">
      <c r="A72" s="11">
        <v>61</v>
      </c>
      <c r="B72" s="12" t="s">
        <v>90</v>
      </c>
      <c r="C72" s="17" t="s">
        <v>67</v>
      </c>
      <c r="D72" s="15">
        <v>2017</v>
      </c>
      <c r="E72" s="15" t="s">
        <v>92</v>
      </c>
      <c r="F72" s="16"/>
    </row>
    <row r="73" spans="1:6" ht="15.75" customHeight="1" x14ac:dyDescent="0.25">
      <c r="A73" s="11">
        <v>62</v>
      </c>
      <c r="B73" s="12" t="s">
        <v>93</v>
      </c>
      <c r="C73" s="17" t="s">
        <v>67</v>
      </c>
      <c r="D73" s="15">
        <v>2017</v>
      </c>
      <c r="E73" s="15" t="s">
        <v>94</v>
      </c>
      <c r="F73" s="16"/>
    </row>
    <row r="74" spans="1:6" ht="15.75" customHeight="1" x14ac:dyDescent="0.25">
      <c r="A74" s="11">
        <v>63</v>
      </c>
      <c r="B74" s="22" t="s">
        <v>93</v>
      </c>
      <c r="C74" s="17" t="s">
        <v>8</v>
      </c>
      <c r="D74" s="19">
        <v>2020</v>
      </c>
      <c r="E74" s="20" t="s">
        <v>95</v>
      </c>
      <c r="F74" s="16"/>
    </row>
    <row r="75" spans="1:6" ht="15.75" customHeight="1" x14ac:dyDescent="0.25">
      <c r="A75" s="11">
        <v>64</v>
      </c>
      <c r="B75" s="12" t="s">
        <v>96</v>
      </c>
      <c r="C75" s="17" t="s">
        <v>67</v>
      </c>
      <c r="D75" s="15">
        <v>2017</v>
      </c>
      <c r="E75" s="15" t="s">
        <v>97</v>
      </c>
      <c r="F75" s="16"/>
    </row>
    <row r="76" spans="1:6" ht="15.75" customHeight="1" x14ac:dyDescent="0.25">
      <c r="A76" s="11">
        <v>65</v>
      </c>
      <c r="B76" s="22" t="s">
        <v>96</v>
      </c>
      <c r="C76" s="17" t="s">
        <v>8</v>
      </c>
      <c r="D76" s="15">
        <v>2020</v>
      </c>
      <c r="E76" s="15" t="s">
        <v>98</v>
      </c>
      <c r="F76" s="16"/>
    </row>
    <row r="77" spans="1:6" ht="15.75" customHeight="1" x14ac:dyDescent="0.25">
      <c r="A77" s="11">
        <v>66</v>
      </c>
      <c r="B77" s="12" t="s">
        <v>99</v>
      </c>
      <c r="C77" s="17" t="s">
        <v>67</v>
      </c>
      <c r="D77" s="15">
        <v>2017</v>
      </c>
      <c r="E77" s="15" t="s">
        <v>100</v>
      </c>
      <c r="F77" s="16"/>
    </row>
    <row r="78" spans="1:6" ht="15.75" customHeight="1" x14ac:dyDescent="0.25">
      <c r="A78" s="11">
        <v>67</v>
      </c>
      <c r="B78" s="22" t="s">
        <v>99</v>
      </c>
      <c r="C78" s="17" t="s">
        <v>8</v>
      </c>
      <c r="D78" s="15">
        <v>2021</v>
      </c>
      <c r="E78" s="15" t="s">
        <v>101</v>
      </c>
      <c r="F78" s="16"/>
    </row>
    <row r="79" spans="1:6" ht="15.75" customHeight="1" x14ac:dyDescent="0.25">
      <c r="A79" s="11">
        <v>68</v>
      </c>
      <c r="B79" s="22" t="s">
        <v>99</v>
      </c>
      <c r="C79" s="17" t="s">
        <v>8</v>
      </c>
      <c r="D79" s="15">
        <v>2020</v>
      </c>
      <c r="E79" s="15" t="s">
        <v>102</v>
      </c>
      <c r="F79" s="16"/>
    </row>
    <row r="80" spans="1:6" ht="15.75" customHeight="1" x14ac:dyDescent="0.25">
      <c r="A80" s="11">
        <v>69</v>
      </c>
      <c r="B80" s="12" t="s">
        <v>103</v>
      </c>
      <c r="C80" s="17" t="s">
        <v>67</v>
      </c>
      <c r="D80" s="15">
        <v>2018</v>
      </c>
      <c r="E80" s="15" t="s">
        <v>104</v>
      </c>
      <c r="F80" s="16"/>
    </row>
    <row r="81" spans="1:6" ht="15.75" customHeight="1" x14ac:dyDescent="0.25">
      <c r="A81" s="11">
        <v>70</v>
      </c>
      <c r="B81" s="22" t="s">
        <v>103</v>
      </c>
      <c r="C81" s="17" t="s">
        <v>8</v>
      </c>
      <c r="D81" s="15">
        <v>2021</v>
      </c>
      <c r="E81" s="15" t="s">
        <v>105</v>
      </c>
      <c r="F81" s="16"/>
    </row>
    <row r="82" spans="1:6" ht="15.75" customHeight="1" x14ac:dyDescent="0.25">
      <c r="A82" s="11">
        <v>71</v>
      </c>
      <c r="B82" s="22" t="s">
        <v>103</v>
      </c>
      <c r="C82" s="13" t="s">
        <v>8</v>
      </c>
      <c r="D82" s="15">
        <v>2020</v>
      </c>
      <c r="E82" s="15" t="s">
        <v>106</v>
      </c>
      <c r="F82" s="16"/>
    </row>
    <row r="83" spans="1:6" ht="15.75" customHeight="1" x14ac:dyDescent="0.25">
      <c r="A83" s="11">
        <v>72</v>
      </c>
      <c r="B83" s="12" t="s">
        <v>107</v>
      </c>
      <c r="C83" s="13" t="s">
        <v>67</v>
      </c>
      <c r="D83" s="15">
        <v>2018</v>
      </c>
      <c r="E83" s="15" t="s">
        <v>108</v>
      </c>
      <c r="F83" s="16"/>
    </row>
    <row r="84" spans="1:6" ht="15.75" customHeight="1" x14ac:dyDescent="0.25">
      <c r="A84" s="11">
        <v>73</v>
      </c>
      <c r="B84" s="12" t="s">
        <v>107</v>
      </c>
      <c r="C84" s="17" t="s">
        <v>8</v>
      </c>
      <c r="D84" s="15">
        <v>2020</v>
      </c>
      <c r="E84" s="20" t="s">
        <v>109</v>
      </c>
      <c r="F84" s="16"/>
    </row>
    <row r="85" spans="1:6" ht="15.75" customHeight="1" x14ac:dyDescent="0.25">
      <c r="A85" s="11">
        <v>74</v>
      </c>
      <c r="B85" s="18" t="s">
        <v>110</v>
      </c>
      <c r="C85" s="17" t="s">
        <v>6</v>
      </c>
      <c r="D85" s="15">
        <v>2016</v>
      </c>
      <c r="E85" s="20" t="s">
        <v>111</v>
      </c>
      <c r="F85" s="16"/>
    </row>
    <row r="86" spans="1:6" ht="15.75" customHeight="1" x14ac:dyDescent="0.25">
      <c r="A86" s="11">
        <v>75</v>
      </c>
      <c r="B86" s="18" t="s">
        <v>110</v>
      </c>
      <c r="C86" s="17" t="s">
        <v>8</v>
      </c>
      <c r="D86" s="15">
        <v>2018</v>
      </c>
      <c r="E86" s="15" t="s">
        <v>112</v>
      </c>
      <c r="F86" s="16"/>
    </row>
    <row r="87" spans="1:6" ht="15.75" customHeight="1" x14ac:dyDescent="0.25">
      <c r="A87" s="11">
        <v>76</v>
      </c>
      <c r="B87" s="18" t="s">
        <v>110</v>
      </c>
      <c r="C87" s="17" t="s">
        <v>8</v>
      </c>
      <c r="D87" s="15">
        <v>2018</v>
      </c>
      <c r="E87" s="20" t="s">
        <v>113</v>
      </c>
      <c r="F87" s="16"/>
    </row>
    <row r="88" spans="1:6" ht="15.75" customHeight="1" x14ac:dyDescent="0.25">
      <c r="A88" s="11">
        <v>77</v>
      </c>
      <c r="B88" s="12" t="s">
        <v>110</v>
      </c>
      <c r="C88" s="13" t="s">
        <v>67</v>
      </c>
      <c r="D88" s="15">
        <v>2017</v>
      </c>
      <c r="E88" s="15" t="s">
        <v>114</v>
      </c>
      <c r="F88" s="16"/>
    </row>
    <row r="89" spans="1:6" ht="15.75" customHeight="1" x14ac:dyDescent="0.25">
      <c r="A89" s="11">
        <v>78</v>
      </c>
      <c r="B89" s="12" t="s">
        <v>110</v>
      </c>
      <c r="C89" s="13" t="s">
        <v>8</v>
      </c>
      <c r="D89" s="15">
        <v>2019</v>
      </c>
      <c r="E89" s="15" t="s">
        <v>115</v>
      </c>
      <c r="F89" s="16"/>
    </row>
    <row r="90" spans="1:6" ht="15.75" customHeight="1" x14ac:dyDescent="0.25">
      <c r="A90" s="11">
        <v>79</v>
      </c>
      <c r="B90" s="12" t="s">
        <v>116</v>
      </c>
      <c r="C90" s="17" t="s">
        <v>6</v>
      </c>
      <c r="D90" s="20">
        <v>2015</v>
      </c>
      <c r="E90" s="15" t="s">
        <v>117</v>
      </c>
      <c r="F90" s="24"/>
    </row>
    <row r="91" spans="1:6" ht="15.75" customHeight="1" x14ac:dyDescent="0.25">
      <c r="A91" s="11">
        <v>80</v>
      </c>
      <c r="B91" s="12" t="s">
        <v>116</v>
      </c>
      <c r="C91" s="17" t="s">
        <v>6</v>
      </c>
      <c r="D91" s="20">
        <v>2022</v>
      </c>
      <c r="E91" s="15" t="s">
        <v>118</v>
      </c>
      <c r="F91" s="16"/>
    </row>
    <row r="92" spans="1:6" ht="15.75" customHeight="1" x14ac:dyDescent="0.25">
      <c r="A92" s="11">
        <v>81</v>
      </c>
      <c r="B92" s="12" t="s">
        <v>116</v>
      </c>
      <c r="C92" s="17" t="s">
        <v>6</v>
      </c>
      <c r="D92" s="20">
        <v>2022</v>
      </c>
      <c r="E92" s="15" t="s">
        <v>119</v>
      </c>
      <c r="F92" s="16"/>
    </row>
    <row r="93" spans="1:6" ht="15.75" customHeight="1" x14ac:dyDescent="0.25">
      <c r="A93" s="11">
        <v>82</v>
      </c>
      <c r="B93" s="12" t="s">
        <v>116</v>
      </c>
      <c r="C93" s="17" t="s">
        <v>67</v>
      </c>
      <c r="D93" s="15">
        <v>2020</v>
      </c>
      <c r="E93" s="15" t="s">
        <v>120</v>
      </c>
      <c r="F93" s="16"/>
    </row>
    <row r="94" spans="1:6" ht="15.75" customHeight="1" x14ac:dyDescent="0.25">
      <c r="A94" s="11">
        <v>83</v>
      </c>
      <c r="B94" s="12" t="s">
        <v>116</v>
      </c>
      <c r="C94" s="17" t="s">
        <v>8</v>
      </c>
      <c r="D94" s="15">
        <v>2021</v>
      </c>
      <c r="E94" s="15" t="s">
        <v>121</v>
      </c>
      <c r="F94" s="16"/>
    </row>
    <row r="95" spans="1:6" ht="15.75" customHeight="1" x14ac:dyDescent="0.25">
      <c r="A95" s="11">
        <v>84</v>
      </c>
      <c r="B95" s="12" t="s">
        <v>116</v>
      </c>
      <c r="C95" s="17" t="s">
        <v>6</v>
      </c>
      <c r="D95" s="15">
        <v>2018</v>
      </c>
      <c r="E95" s="15" t="s">
        <v>122</v>
      </c>
      <c r="F95" s="16"/>
    </row>
    <row r="96" spans="1:6" ht="15.75" customHeight="1" x14ac:dyDescent="0.25">
      <c r="A96" s="11">
        <v>85</v>
      </c>
      <c r="B96" s="12" t="s">
        <v>116</v>
      </c>
      <c r="C96" s="13" t="s">
        <v>8</v>
      </c>
      <c r="D96" s="15">
        <v>2020</v>
      </c>
      <c r="E96" s="15" t="s">
        <v>123</v>
      </c>
      <c r="F96" s="16"/>
    </row>
    <row r="97" spans="1:6" ht="15.75" customHeight="1" x14ac:dyDescent="0.25">
      <c r="A97" s="11">
        <v>86</v>
      </c>
      <c r="B97" s="12" t="s">
        <v>116</v>
      </c>
      <c r="C97" s="25" t="s">
        <v>124</v>
      </c>
      <c r="D97" s="26">
        <v>2019</v>
      </c>
      <c r="E97" s="15" t="s">
        <v>125</v>
      </c>
      <c r="F97" s="16"/>
    </row>
    <row r="98" spans="1:6" ht="15.75" customHeight="1" x14ac:dyDescent="0.25">
      <c r="A98" s="11">
        <v>87</v>
      </c>
      <c r="B98" s="12" t="s">
        <v>116</v>
      </c>
      <c r="C98" s="232" t="s">
        <v>58</v>
      </c>
      <c r="D98" s="174">
        <v>2023</v>
      </c>
      <c r="E98" s="138" t="s">
        <v>1073</v>
      </c>
      <c r="F98" s="16"/>
    </row>
    <row r="99" spans="1:6" s="27" customFormat="1" ht="15.75" customHeight="1" x14ac:dyDescent="0.25">
      <c r="A99" s="11">
        <v>88</v>
      </c>
      <c r="B99" s="12" t="s">
        <v>126</v>
      </c>
      <c r="C99" s="13" t="s">
        <v>6</v>
      </c>
      <c r="D99" s="19">
        <v>2021</v>
      </c>
      <c r="E99" s="19" t="s">
        <v>127</v>
      </c>
      <c r="F99" s="16"/>
    </row>
    <row r="100" spans="1:6" ht="15.75" customHeight="1" x14ac:dyDescent="0.25">
      <c r="A100" s="11">
        <v>89</v>
      </c>
      <c r="B100" s="22" t="s">
        <v>126</v>
      </c>
      <c r="C100" s="13" t="s">
        <v>128</v>
      </c>
      <c r="D100" s="28">
        <v>2020</v>
      </c>
      <c r="E100" s="28" t="s">
        <v>129</v>
      </c>
      <c r="F100" s="16"/>
    </row>
    <row r="101" spans="1:6" ht="15.75" customHeight="1" x14ac:dyDescent="0.25">
      <c r="A101" s="11">
        <v>90</v>
      </c>
      <c r="B101" s="12" t="s">
        <v>130</v>
      </c>
      <c r="C101" s="17" t="s">
        <v>67</v>
      </c>
      <c r="D101" s="15">
        <v>2018</v>
      </c>
      <c r="E101" s="15" t="s">
        <v>131</v>
      </c>
      <c r="F101" s="16"/>
    </row>
    <row r="102" spans="1:6" ht="15.75" customHeight="1" x14ac:dyDescent="0.25">
      <c r="A102" s="11">
        <v>91</v>
      </c>
      <c r="B102" s="12" t="s">
        <v>130</v>
      </c>
      <c r="C102" s="13" t="s">
        <v>8</v>
      </c>
      <c r="D102" s="20">
        <v>2020</v>
      </c>
      <c r="E102" s="15" t="s">
        <v>132</v>
      </c>
      <c r="F102" s="16"/>
    </row>
    <row r="103" spans="1:6" ht="15.75" customHeight="1" x14ac:dyDescent="0.25">
      <c r="A103" s="11">
        <v>92</v>
      </c>
      <c r="B103" s="12" t="s">
        <v>133</v>
      </c>
      <c r="C103" s="17" t="s">
        <v>8</v>
      </c>
      <c r="D103" s="15">
        <v>2019</v>
      </c>
      <c r="E103" s="15" t="s">
        <v>134</v>
      </c>
      <c r="F103" s="16"/>
    </row>
    <row r="104" spans="1:6" ht="15.75" customHeight="1" x14ac:dyDescent="0.25">
      <c r="A104" s="11">
        <v>93</v>
      </c>
      <c r="B104" s="12" t="s">
        <v>133</v>
      </c>
      <c r="C104" s="13" t="s">
        <v>87</v>
      </c>
      <c r="D104" s="15">
        <v>2020</v>
      </c>
      <c r="E104" s="15" t="s">
        <v>135</v>
      </c>
      <c r="F104" s="16"/>
    </row>
    <row r="105" spans="1:6" ht="15.75" customHeight="1" x14ac:dyDescent="0.25">
      <c r="A105" s="11">
        <v>94</v>
      </c>
      <c r="B105" s="12" t="s">
        <v>136</v>
      </c>
      <c r="C105" s="17" t="s">
        <v>87</v>
      </c>
      <c r="D105" s="15">
        <v>2017</v>
      </c>
      <c r="E105" s="15" t="s">
        <v>137</v>
      </c>
      <c r="F105" s="16"/>
    </row>
    <row r="106" spans="1:6" ht="15.75" customHeight="1" x14ac:dyDescent="0.25">
      <c r="A106" s="11">
        <v>95</v>
      </c>
      <c r="B106" s="12" t="s">
        <v>136</v>
      </c>
      <c r="C106" s="17" t="s">
        <v>8</v>
      </c>
      <c r="D106" s="15">
        <v>2018</v>
      </c>
      <c r="E106" s="15" t="s">
        <v>138</v>
      </c>
      <c r="F106" s="16"/>
    </row>
    <row r="107" spans="1:6" ht="15.75" customHeight="1" x14ac:dyDescent="0.25">
      <c r="A107" s="11">
        <v>96</v>
      </c>
      <c r="B107" s="12" t="s">
        <v>139</v>
      </c>
      <c r="C107" s="17" t="s">
        <v>87</v>
      </c>
      <c r="D107" s="15">
        <v>2018</v>
      </c>
      <c r="E107" s="15" t="s">
        <v>140</v>
      </c>
      <c r="F107" s="16"/>
    </row>
    <row r="108" spans="1:6" ht="15.75" customHeight="1" x14ac:dyDescent="0.25">
      <c r="A108" s="11">
        <v>97</v>
      </c>
      <c r="B108" s="12" t="s">
        <v>139</v>
      </c>
      <c r="C108" s="13" t="s">
        <v>8</v>
      </c>
      <c r="D108" s="20">
        <v>2020</v>
      </c>
      <c r="E108" s="15" t="s">
        <v>141</v>
      </c>
      <c r="F108" s="16"/>
    </row>
    <row r="109" spans="1:6" ht="15.75" customHeight="1" x14ac:dyDescent="0.25">
      <c r="A109" s="11">
        <v>98</v>
      </c>
      <c r="B109" s="12" t="s">
        <v>142</v>
      </c>
      <c r="C109" s="17" t="s">
        <v>6</v>
      </c>
      <c r="D109" s="15">
        <v>2018</v>
      </c>
      <c r="E109" s="15" t="s">
        <v>143</v>
      </c>
      <c r="F109" s="16"/>
    </row>
    <row r="110" spans="1:6" ht="15.75" customHeight="1" x14ac:dyDescent="0.25">
      <c r="A110" s="11">
        <v>99</v>
      </c>
      <c r="B110" s="12" t="s">
        <v>142</v>
      </c>
      <c r="C110" s="17" t="s">
        <v>8</v>
      </c>
      <c r="D110" s="20">
        <v>2013</v>
      </c>
      <c r="E110" s="20" t="s">
        <v>144</v>
      </c>
      <c r="F110" s="16"/>
    </row>
    <row r="111" spans="1:6" ht="15.75" customHeight="1" x14ac:dyDescent="0.25">
      <c r="A111" s="11">
        <v>100</v>
      </c>
      <c r="B111" s="12" t="s">
        <v>142</v>
      </c>
      <c r="C111" s="17" t="s">
        <v>67</v>
      </c>
      <c r="D111" s="20">
        <v>2018</v>
      </c>
      <c r="E111" s="20" t="s">
        <v>145</v>
      </c>
      <c r="F111" s="16"/>
    </row>
    <row r="112" spans="1:6" ht="15.75" customHeight="1" x14ac:dyDescent="0.25">
      <c r="A112" s="11">
        <v>101</v>
      </c>
      <c r="B112" s="12" t="s">
        <v>142</v>
      </c>
      <c r="C112" s="17" t="s">
        <v>87</v>
      </c>
      <c r="D112" s="20">
        <v>2020</v>
      </c>
      <c r="E112" s="20" t="s">
        <v>146</v>
      </c>
      <c r="F112" s="16"/>
    </row>
    <row r="113" spans="1:6" ht="15.75" customHeight="1" x14ac:dyDescent="0.25">
      <c r="A113" s="11">
        <v>102</v>
      </c>
      <c r="B113" s="12" t="s">
        <v>142</v>
      </c>
      <c r="C113" s="17" t="s">
        <v>8</v>
      </c>
      <c r="D113" s="20">
        <v>2022</v>
      </c>
      <c r="E113" s="20" t="s">
        <v>147</v>
      </c>
      <c r="F113" s="16"/>
    </row>
    <row r="114" spans="1:6" ht="15.75" customHeight="1" x14ac:dyDescent="0.25">
      <c r="A114" s="11">
        <v>103</v>
      </c>
      <c r="B114" s="12" t="s">
        <v>142</v>
      </c>
      <c r="C114" s="232" t="s">
        <v>58</v>
      </c>
      <c r="D114" s="160">
        <v>2023</v>
      </c>
      <c r="E114" s="160" t="s">
        <v>1085</v>
      </c>
      <c r="F114" s="16"/>
    </row>
    <row r="115" spans="1:6" ht="15.75" customHeight="1" x14ac:dyDescent="0.25">
      <c r="A115" s="11">
        <v>104</v>
      </c>
      <c r="B115" s="12" t="s">
        <v>148</v>
      </c>
      <c r="C115" s="17" t="s">
        <v>67</v>
      </c>
      <c r="D115" s="20">
        <v>2018</v>
      </c>
      <c r="E115" s="20" t="s">
        <v>149</v>
      </c>
      <c r="F115" s="16"/>
    </row>
    <row r="116" spans="1:6" ht="15.75" customHeight="1" x14ac:dyDescent="0.25">
      <c r="A116" s="11">
        <v>105</v>
      </c>
      <c r="B116" s="12" t="s">
        <v>148</v>
      </c>
      <c r="C116" s="17" t="s">
        <v>8</v>
      </c>
      <c r="D116" s="15">
        <v>2021</v>
      </c>
      <c r="E116" s="15" t="s">
        <v>150</v>
      </c>
      <c r="F116" s="16"/>
    </row>
    <row r="117" spans="1:6" ht="15.75" customHeight="1" x14ac:dyDescent="0.25">
      <c r="A117" s="11">
        <v>106</v>
      </c>
      <c r="B117" s="12" t="s">
        <v>151</v>
      </c>
      <c r="C117" s="17" t="s">
        <v>8</v>
      </c>
      <c r="D117" s="15">
        <v>2021</v>
      </c>
      <c r="E117" s="15" t="s">
        <v>152</v>
      </c>
      <c r="F117" s="16"/>
    </row>
    <row r="118" spans="1:6" ht="15.75" customHeight="1" x14ac:dyDescent="0.25">
      <c r="A118" s="11">
        <v>107</v>
      </c>
      <c r="B118" s="12" t="s">
        <v>151</v>
      </c>
      <c r="C118" s="13" t="s">
        <v>6</v>
      </c>
      <c r="D118" s="15">
        <v>2020</v>
      </c>
      <c r="E118" s="15" t="s">
        <v>153</v>
      </c>
      <c r="F118" s="16"/>
    </row>
    <row r="119" spans="1:6" ht="15.75" customHeight="1" x14ac:dyDescent="0.25">
      <c r="A119" s="11">
        <v>108</v>
      </c>
      <c r="B119" s="12" t="s">
        <v>154</v>
      </c>
      <c r="C119" s="17" t="s">
        <v>6</v>
      </c>
      <c r="D119" s="20">
        <v>2021</v>
      </c>
      <c r="E119" s="15" t="s">
        <v>155</v>
      </c>
      <c r="F119" s="16"/>
    </row>
    <row r="120" spans="1:6" ht="15.75" customHeight="1" x14ac:dyDescent="0.25">
      <c r="A120" s="11">
        <v>109</v>
      </c>
      <c r="B120" s="12" t="s">
        <v>154</v>
      </c>
      <c r="C120" s="17" t="s">
        <v>8</v>
      </c>
      <c r="D120" s="15">
        <v>2017</v>
      </c>
      <c r="E120" s="15" t="s">
        <v>156</v>
      </c>
      <c r="F120" s="16"/>
    </row>
    <row r="121" spans="1:6" ht="15.75" customHeight="1" x14ac:dyDescent="0.25">
      <c r="A121" s="11">
        <v>110</v>
      </c>
      <c r="B121" s="12" t="s">
        <v>154</v>
      </c>
      <c r="C121" s="17" t="s">
        <v>8</v>
      </c>
      <c r="D121" s="15">
        <v>2018</v>
      </c>
      <c r="E121" s="15" t="s">
        <v>157</v>
      </c>
      <c r="F121" s="16"/>
    </row>
    <row r="122" spans="1:6" ht="15.75" customHeight="1" x14ac:dyDescent="0.25">
      <c r="A122" s="11">
        <v>111</v>
      </c>
      <c r="B122" s="12" t="s">
        <v>154</v>
      </c>
      <c r="C122" s="17" t="s">
        <v>23</v>
      </c>
      <c r="D122" s="15">
        <v>2019</v>
      </c>
      <c r="E122" s="15" t="s">
        <v>158</v>
      </c>
      <c r="F122" s="16"/>
    </row>
    <row r="123" spans="1:6" ht="15.75" customHeight="1" x14ac:dyDescent="0.25">
      <c r="A123" s="11">
        <v>112</v>
      </c>
      <c r="B123" s="12" t="s">
        <v>154</v>
      </c>
      <c r="C123" s="21" t="s">
        <v>159</v>
      </c>
      <c r="D123" s="15">
        <v>2023</v>
      </c>
      <c r="E123" s="15" t="s">
        <v>160</v>
      </c>
      <c r="F123" s="16"/>
    </row>
    <row r="124" spans="1:6" ht="15.75" customHeight="1" x14ac:dyDescent="0.25">
      <c r="A124" s="11">
        <v>113</v>
      </c>
      <c r="B124" s="12" t="s">
        <v>161</v>
      </c>
      <c r="C124" s="17" t="s">
        <v>6</v>
      </c>
      <c r="D124" s="20">
        <v>2021</v>
      </c>
      <c r="E124" s="20" t="s">
        <v>162</v>
      </c>
      <c r="F124" s="16"/>
    </row>
    <row r="125" spans="1:6" ht="15.75" customHeight="1" x14ac:dyDescent="0.25">
      <c r="A125" s="11">
        <v>114</v>
      </c>
      <c r="B125" s="12" t="s">
        <v>161</v>
      </c>
      <c r="C125" s="17" t="s">
        <v>6</v>
      </c>
      <c r="D125" s="15">
        <v>2018</v>
      </c>
      <c r="E125" s="15" t="s">
        <v>163</v>
      </c>
      <c r="F125" s="16"/>
    </row>
    <row r="126" spans="1:6" ht="15.75" customHeight="1" x14ac:dyDescent="0.25">
      <c r="A126" s="11">
        <v>115</v>
      </c>
      <c r="B126" s="12" t="s">
        <v>161</v>
      </c>
      <c r="C126" s="17" t="s">
        <v>23</v>
      </c>
      <c r="D126" s="15">
        <v>2020</v>
      </c>
      <c r="E126" s="15" t="s">
        <v>164</v>
      </c>
      <c r="F126" s="16"/>
    </row>
    <row r="127" spans="1:6" ht="15.75" customHeight="1" x14ac:dyDescent="0.25">
      <c r="A127" s="11">
        <v>116</v>
      </c>
      <c r="B127" s="12" t="s">
        <v>161</v>
      </c>
      <c r="C127" s="17" t="s">
        <v>8</v>
      </c>
      <c r="D127" s="23">
        <v>2020</v>
      </c>
      <c r="E127" s="23" t="s">
        <v>165</v>
      </c>
      <c r="F127" s="16"/>
    </row>
    <row r="128" spans="1:6" ht="15.75" customHeight="1" x14ac:dyDescent="0.25">
      <c r="A128" s="11">
        <v>117</v>
      </c>
      <c r="B128" s="12" t="s">
        <v>161</v>
      </c>
      <c r="C128" s="310" t="s">
        <v>159</v>
      </c>
      <c r="D128" s="199">
        <v>2023</v>
      </c>
      <c r="E128" s="251" t="s">
        <v>1095</v>
      </c>
      <c r="F128" s="16"/>
    </row>
    <row r="129" spans="1:6" ht="15.75" customHeight="1" x14ac:dyDescent="0.25">
      <c r="A129" s="11">
        <v>118</v>
      </c>
      <c r="B129" s="12" t="s">
        <v>166</v>
      </c>
      <c r="C129" s="17" t="s">
        <v>167</v>
      </c>
      <c r="D129" s="15">
        <v>2017</v>
      </c>
      <c r="E129" s="15" t="s">
        <v>168</v>
      </c>
      <c r="F129" s="16"/>
    </row>
    <row r="130" spans="1:6" ht="15.75" customHeight="1" x14ac:dyDescent="0.25">
      <c r="A130" s="11">
        <v>119</v>
      </c>
      <c r="B130" s="12" t="s">
        <v>166</v>
      </c>
      <c r="C130" s="17" t="s">
        <v>8</v>
      </c>
      <c r="D130" s="15">
        <v>2019</v>
      </c>
      <c r="E130" s="15" t="s">
        <v>169</v>
      </c>
      <c r="F130" s="16"/>
    </row>
    <row r="131" spans="1:6" ht="15.75" customHeight="1" x14ac:dyDescent="0.25">
      <c r="A131" s="11">
        <v>120</v>
      </c>
      <c r="B131" s="12" t="s">
        <v>170</v>
      </c>
      <c r="C131" s="17" t="s">
        <v>18</v>
      </c>
      <c r="D131" s="15">
        <v>2018</v>
      </c>
      <c r="E131" s="15" t="s">
        <v>171</v>
      </c>
      <c r="F131" s="16"/>
    </row>
    <row r="132" spans="1:6" ht="15.75" customHeight="1" x14ac:dyDescent="0.25">
      <c r="A132" s="11">
        <v>121</v>
      </c>
      <c r="B132" s="12" t="s">
        <v>170</v>
      </c>
      <c r="C132" s="17" t="s">
        <v>8</v>
      </c>
      <c r="D132" s="15">
        <v>2018</v>
      </c>
      <c r="E132" s="20" t="s">
        <v>172</v>
      </c>
      <c r="F132" s="16"/>
    </row>
    <row r="133" spans="1:6" ht="15.75" customHeight="1" x14ac:dyDescent="0.25">
      <c r="A133" s="11">
        <v>122</v>
      </c>
      <c r="B133" s="12" t="s">
        <v>170</v>
      </c>
      <c r="C133" s="17" t="s">
        <v>8</v>
      </c>
      <c r="D133" s="15">
        <v>2020</v>
      </c>
      <c r="E133" s="15" t="s">
        <v>173</v>
      </c>
      <c r="F133" s="16"/>
    </row>
    <row r="134" spans="1:6" ht="15.75" customHeight="1" x14ac:dyDescent="0.25">
      <c r="A134" s="11">
        <v>123</v>
      </c>
      <c r="B134" s="12" t="s">
        <v>174</v>
      </c>
      <c r="C134" s="17" t="s">
        <v>6</v>
      </c>
      <c r="D134" s="15">
        <v>2018</v>
      </c>
      <c r="E134" s="15" t="s">
        <v>175</v>
      </c>
      <c r="F134" s="16"/>
    </row>
    <row r="135" spans="1:6" ht="15.75" customHeight="1" x14ac:dyDescent="0.25">
      <c r="A135" s="11">
        <v>124</v>
      </c>
      <c r="B135" s="12" t="s">
        <v>174</v>
      </c>
      <c r="C135" s="17" t="s">
        <v>6</v>
      </c>
      <c r="D135" s="15">
        <v>2020</v>
      </c>
      <c r="E135" s="15" t="s">
        <v>176</v>
      </c>
      <c r="F135" s="16"/>
    </row>
    <row r="136" spans="1:6" ht="15.75" customHeight="1" x14ac:dyDescent="0.25">
      <c r="A136" s="11">
        <v>125</v>
      </c>
      <c r="B136" s="12" t="s">
        <v>174</v>
      </c>
      <c r="C136" s="17" t="s">
        <v>8</v>
      </c>
      <c r="D136" s="20">
        <v>2020</v>
      </c>
      <c r="E136" s="20" t="s">
        <v>177</v>
      </c>
      <c r="F136" s="16"/>
    </row>
    <row r="137" spans="1:6" ht="15.75" customHeight="1" x14ac:dyDescent="0.25">
      <c r="A137" s="11">
        <v>126</v>
      </c>
      <c r="B137" s="12" t="s">
        <v>174</v>
      </c>
      <c r="C137" s="17" t="s">
        <v>8</v>
      </c>
      <c r="D137" s="20">
        <v>2021</v>
      </c>
      <c r="E137" s="20" t="s">
        <v>178</v>
      </c>
      <c r="F137" s="16"/>
    </row>
    <row r="138" spans="1:6" ht="15.75" customHeight="1" x14ac:dyDescent="0.25">
      <c r="A138" s="11">
        <v>127</v>
      </c>
      <c r="B138" s="12" t="s">
        <v>179</v>
      </c>
      <c r="C138" s="17" t="s">
        <v>6</v>
      </c>
      <c r="D138" s="15">
        <v>2018</v>
      </c>
      <c r="E138" s="15" t="s">
        <v>180</v>
      </c>
      <c r="F138" s="16"/>
    </row>
    <row r="139" spans="1:6" ht="15.75" customHeight="1" thickBot="1" x14ac:dyDescent="0.3">
      <c r="A139" s="11">
        <v>128</v>
      </c>
      <c r="B139" s="12" t="s">
        <v>179</v>
      </c>
      <c r="C139" s="17" t="s">
        <v>8</v>
      </c>
      <c r="D139" s="20">
        <v>2020</v>
      </c>
      <c r="E139" s="20" t="s">
        <v>181</v>
      </c>
      <c r="F139" s="16"/>
    </row>
    <row r="140" spans="1:6" ht="15.75" customHeight="1" thickBot="1" x14ac:dyDescent="0.3">
      <c r="A140" s="11">
        <v>129</v>
      </c>
      <c r="B140" s="13" t="s">
        <v>182</v>
      </c>
      <c r="C140" s="29" t="s">
        <v>183</v>
      </c>
      <c r="D140" s="14">
        <v>2022</v>
      </c>
      <c r="E140" s="30" t="s">
        <v>184</v>
      </c>
      <c r="F140" s="31"/>
    </row>
    <row r="141" spans="1:6" ht="15.75" x14ac:dyDescent="0.25">
      <c r="A141" s="11">
        <v>130</v>
      </c>
      <c r="B141" s="13" t="s">
        <v>182</v>
      </c>
      <c r="C141" s="29" t="s">
        <v>183</v>
      </c>
      <c r="D141" s="14">
        <v>2020</v>
      </c>
      <c r="E141" s="30" t="s">
        <v>185</v>
      </c>
      <c r="F141" s="32"/>
    </row>
    <row r="142" spans="1:6" ht="15.75" x14ac:dyDescent="0.25">
      <c r="A142" s="11">
        <v>131</v>
      </c>
      <c r="B142" s="13" t="s">
        <v>182</v>
      </c>
      <c r="C142" s="29" t="s">
        <v>186</v>
      </c>
      <c r="D142" s="14">
        <v>2018</v>
      </c>
      <c r="E142" s="30" t="s">
        <v>187</v>
      </c>
      <c r="F142" s="33"/>
    </row>
    <row r="143" spans="1:6" ht="15.75" x14ac:dyDescent="0.25">
      <c r="A143" s="11">
        <v>132</v>
      </c>
      <c r="B143" s="13" t="s">
        <v>182</v>
      </c>
      <c r="C143" s="29" t="s">
        <v>186</v>
      </c>
      <c r="D143" s="14">
        <v>2017</v>
      </c>
      <c r="E143" s="30" t="s">
        <v>188</v>
      </c>
      <c r="F143" s="34"/>
    </row>
    <row r="144" spans="1:6" ht="15.75" x14ac:dyDescent="0.25">
      <c r="A144" s="11">
        <v>133</v>
      </c>
      <c r="B144" s="13" t="s">
        <v>182</v>
      </c>
      <c r="C144" s="29" t="s">
        <v>186</v>
      </c>
      <c r="D144" s="14">
        <v>2017</v>
      </c>
      <c r="E144" s="35" t="s">
        <v>189</v>
      </c>
      <c r="F144" s="36"/>
    </row>
    <row r="145" spans="1:7" s="37" customFormat="1" ht="15.75" x14ac:dyDescent="0.25">
      <c r="A145" s="11">
        <v>134</v>
      </c>
      <c r="B145" s="13" t="s">
        <v>182</v>
      </c>
      <c r="C145" s="29" t="s">
        <v>186</v>
      </c>
      <c r="D145" s="14">
        <v>2018</v>
      </c>
      <c r="E145" s="30" t="s">
        <v>190</v>
      </c>
      <c r="F145" s="36"/>
    </row>
    <row r="146" spans="1:7" s="37" customFormat="1" ht="15.75" x14ac:dyDescent="0.25">
      <c r="A146" s="11">
        <v>135</v>
      </c>
      <c r="B146" s="13" t="s">
        <v>182</v>
      </c>
      <c r="C146" s="29" t="s">
        <v>191</v>
      </c>
      <c r="D146" s="14">
        <v>2019</v>
      </c>
      <c r="E146" s="30" t="s">
        <v>192</v>
      </c>
      <c r="F146" s="36"/>
    </row>
    <row r="147" spans="1:7" s="37" customFormat="1" ht="15.75" x14ac:dyDescent="0.25">
      <c r="A147" s="11">
        <v>136</v>
      </c>
      <c r="B147" s="13" t="s">
        <v>182</v>
      </c>
      <c r="C147" s="29" t="s">
        <v>183</v>
      </c>
      <c r="D147" s="14">
        <v>2021</v>
      </c>
      <c r="E147" s="30" t="s">
        <v>193</v>
      </c>
      <c r="F147" s="36"/>
    </row>
    <row r="148" spans="1:7" ht="15.75" x14ac:dyDescent="0.25">
      <c r="A148" s="11">
        <v>137</v>
      </c>
      <c r="B148" s="13" t="s">
        <v>182</v>
      </c>
      <c r="C148" s="21" t="s">
        <v>194</v>
      </c>
      <c r="D148" s="14">
        <v>2022</v>
      </c>
      <c r="E148" s="30" t="s">
        <v>195</v>
      </c>
    </row>
    <row r="149" spans="1:7" ht="15.75" x14ac:dyDescent="0.25">
      <c r="A149" s="11">
        <v>138</v>
      </c>
      <c r="B149" s="13" t="s">
        <v>182</v>
      </c>
      <c r="C149" s="21" t="s">
        <v>194</v>
      </c>
      <c r="D149" s="14">
        <v>2022</v>
      </c>
      <c r="E149" s="30" t="s">
        <v>196</v>
      </c>
    </row>
    <row r="150" spans="1:7" ht="15.75" x14ac:dyDescent="0.25">
      <c r="A150" s="11">
        <v>139</v>
      </c>
      <c r="B150" s="13" t="s">
        <v>182</v>
      </c>
      <c r="C150" s="21" t="s">
        <v>194</v>
      </c>
      <c r="D150" s="14">
        <v>2022</v>
      </c>
      <c r="E150" s="35" t="s">
        <v>197</v>
      </c>
    </row>
    <row r="151" spans="1:7" ht="15.75" x14ac:dyDescent="0.25">
      <c r="A151" s="11">
        <v>140</v>
      </c>
      <c r="B151" s="13" t="s">
        <v>182</v>
      </c>
      <c r="C151" s="25" t="s">
        <v>198</v>
      </c>
      <c r="D151" s="14">
        <v>2018</v>
      </c>
      <c r="E151" s="39" t="s">
        <v>199</v>
      </c>
    </row>
    <row r="152" spans="1:7" ht="15.75" x14ac:dyDescent="0.25">
      <c r="A152" s="11">
        <v>141</v>
      </c>
      <c r="B152" s="13" t="s">
        <v>182</v>
      </c>
      <c r="C152" s="25" t="s">
        <v>198</v>
      </c>
      <c r="D152" s="14">
        <v>2019</v>
      </c>
      <c r="E152" s="39" t="s">
        <v>200</v>
      </c>
    </row>
    <row r="153" spans="1:7" ht="15.75" x14ac:dyDescent="0.25">
      <c r="A153" s="11">
        <v>142</v>
      </c>
      <c r="B153" s="13" t="s">
        <v>182</v>
      </c>
      <c r="C153" s="25" t="s">
        <v>201</v>
      </c>
      <c r="D153" s="14">
        <v>2018</v>
      </c>
      <c r="E153" s="39" t="s">
        <v>202</v>
      </c>
    </row>
    <row r="154" spans="1:7" ht="15.75" x14ac:dyDescent="0.25">
      <c r="A154" s="11">
        <v>143</v>
      </c>
      <c r="B154" s="13" t="s">
        <v>182</v>
      </c>
      <c r="C154" s="25" t="s">
        <v>201</v>
      </c>
      <c r="D154" s="14">
        <v>2018</v>
      </c>
      <c r="E154" s="39" t="s">
        <v>203</v>
      </c>
    </row>
    <row r="155" spans="1:7" s="38" customFormat="1" ht="15.75" x14ac:dyDescent="0.25">
      <c r="A155" s="11">
        <v>144</v>
      </c>
      <c r="B155" s="13" t="s">
        <v>182</v>
      </c>
      <c r="C155" s="25" t="s">
        <v>198</v>
      </c>
      <c r="D155" s="14">
        <v>2018</v>
      </c>
      <c r="E155" s="39" t="s">
        <v>204</v>
      </c>
      <c r="G155" s="1"/>
    </row>
    <row r="156" spans="1:7" s="38" customFormat="1" ht="15.75" x14ac:dyDescent="0.25">
      <c r="A156" s="11">
        <v>145</v>
      </c>
      <c r="B156" s="13" t="s">
        <v>182</v>
      </c>
      <c r="C156" s="25" t="s">
        <v>198</v>
      </c>
      <c r="D156" s="14">
        <v>2018</v>
      </c>
      <c r="E156" s="39" t="s">
        <v>205</v>
      </c>
      <c r="G156" s="1"/>
    </row>
    <row r="157" spans="1:7" s="38" customFormat="1" ht="15.75" x14ac:dyDescent="0.25">
      <c r="A157" s="11">
        <v>146</v>
      </c>
      <c r="B157" s="13" t="s">
        <v>182</v>
      </c>
      <c r="C157" s="25" t="s">
        <v>198</v>
      </c>
      <c r="D157" s="14">
        <v>2020</v>
      </c>
      <c r="E157" s="39" t="s">
        <v>206</v>
      </c>
      <c r="G157" s="1"/>
    </row>
    <row r="158" spans="1:7" s="38" customFormat="1" ht="15.75" x14ac:dyDescent="0.25">
      <c r="A158" s="11">
        <v>147</v>
      </c>
      <c r="B158" s="13" t="s">
        <v>182</v>
      </c>
      <c r="C158" s="25" t="s">
        <v>198</v>
      </c>
      <c r="D158" s="14">
        <v>2018</v>
      </c>
      <c r="E158" s="39" t="s">
        <v>207</v>
      </c>
      <c r="G158" s="1"/>
    </row>
    <row r="159" spans="1:7" s="38" customFormat="1" ht="15.75" x14ac:dyDescent="0.25">
      <c r="A159" s="11">
        <v>148</v>
      </c>
      <c r="B159" s="13" t="s">
        <v>182</v>
      </c>
      <c r="C159" s="25" t="s">
        <v>201</v>
      </c>
      <c r="D159" s="14">
        <v>2017</v>
      </c>
      <c r="E159" s="39" t="s">
        <v>208</v>
      </c>
      <c r="G159" s="1"/>
    </row>
    <row r="160" spans="1:7" s="38" customFormat="1" ht="15.75" x14ac:dyDescent="0.25">
      <c r="A160" s="11">
        <v>149</v>
      </c>
      <c r="B160" s="13" t="s">
        <v>182</v>
      </c>
      <c r="C160" s="25" t="s">
        <v>198</v>
      </c>
      <c r="D160" s="14">
        <v>2018</v>
      </c>
      <c r="E160" s="387" t="s">
        <v>209</v>
      </c>
      <c r="G160" s="1"/>
    </row>
    <row r="161" spans="1:7" s="38" customFormat="1" ht="15.75" x14ac:dyDescent="0.25">
      <c r="A161" s="11">
        <v>150</v>
      </c>
      <c r="B161" s="13" t="s">
        <v>182</v>
      </c>
      <c r="C161" s="25" t="s">
        <v>198</v>
      </c>
      <c r="D161" s="14">
        <v>2018</v>
      </c>
      <c r="E161" s="39" t="s">
        <v>210</v>
      </c>
      <c r="G161" s="1"/>
    </row>
    <row r="162" spans="1:7" s="38" customFormat="1" ht="15.75" x14ac:dyDescent="0.25">
      <c r="A162" s="11">
        <v>151</v>
      </c>
      <c r="B162" s="13" t="s">
        <v>182</v>
      </c>
      <c r="C162" s="25" t="s">
        <v>198</v>
      </c>
      <c r="D162" s="14">
        <v>2015</v>
      </c>
      <c r="E162" s="39" t="s">
        <v>211</v>
      </c>
      <c r="G162" s="1"/>
    </row>
    <row r="163" spans="1:7" s="38" customFormat="1" ht="15.75" x14ac:dyDescent="0.25">
      <c r="A163" s="11">
        <v>152</v>
      </c>
      <c r="B163" s="13" t="s">
        <v>182</v>
      </c>
      <c r="C163" s="25" t="s">
        <v>201</v>
      </c>
      <c r="D163" s="14">
        <v>2017</v>
      </c>
      <c r="E163" s="39" t="s">
        <v>212</v>
      </c>
      <c r="G163" s="1"/>
    </row>
    <row r="164" spans="1:7" s="38" customFormat="1" ht="15.75" x14ac:dyDescent="0.25">
      <c r="A164" s="11">
        <v>153</v>
      </c>
      <c r="B164" s="13" t="s">
        <v>182</v>
      </c>
      <c r="C164" s="25" t="s">
        <v>198</v>
      </c>
      <c r="D164" s="14">
        <v>2018</v>
      </c>
      <c r="E164" s="39" t="s">
        <v>213</v>
      </c>
      <c r="G164" s="1"/>
    </row>
    <row r="165" spans="1:7" s="38" customFormat="1" ht="15.75" x14ac:dyDescent="0.25">
      <c r="A165" s="11">
        <v>154</v>
      </c>
      <c r="B165" s="13" t="s">
        <v>182</v>
      </c>
      <c r="C165" s="25" t="s">
        <v>198</v>
      </c>
      <c r="D165" s="14">
        <v>2018</v>
      </c>
      <c r="E165" s="39" t="s">
        <v>214</v>
      </c>
      <c r="G165" s="1"/>
    </row>
    <row r="166" spans="1:7" s="38" customFormat="1" ht="15.75" x14ac:dyDescent="0.25">
      <c r="A166" s="11">
        <v>155</v>
      </c>
      <c r="B166" s="13" t="s">
        <v>182</v>
      </c>
      <c r="C166" s="25" t="s">
        <v>198</v>
      </c>
      <c r="D166" s="14">
        <v>2018</v>
      </c>
      <c r="E166" s="39" t="s">
        <v>215</v>
      </c>
      <c r="G166" s="1"/>
    </row>
    <row r="167" spans="1:7" s="38" customFormat="1" ht="15.75" x14ac:dyDescent="0.25">
      <c r="A167" s="11">
        <v>156</v>
      </c>
      <c r="B167" s="13" t="s">
        <v>182</v>
      </c>
      <c r="C167" s="25" t="s">
        <v>198</v>
      </c>
      <c r="D167" s="14">
        <v>2018</v>
      </c>
      <c r="E167" s="39" t="s">
        <v>216</v>
      </c>
      <c r="G167" s="1"/>
    </row>
    <row r="168" spans="1:7" s="38" customFormat="1" ht="15.75" x14ac:dyDescent="0.25">
      <c r="A168" s="11">
        <v>157</v>
      </c>
      <c r="B168" s="13" t="s">
        <v>182</v>
      </c>
      <c r="C168" s="25" t="s">
        <v>198</v>
      </c>
      <c r="D168" s="14">
        <v>2018</v>
      </c>
      <c r="E168" s="39" t="s">
        <v>217</v>
      </c>
      <c r="G168" s="1"/>
    </row>
    <row r="169" spans="1:7" s="38" customFormat="1" ht="15.75" x14ac:dyDescent="0.25">
      <c r="A169" s="11">
        <v>158</v>
      </c>
      <c r="B169" s="13" t="s">
        <v>182</v>
      </c>
      <c r="C169" s="25" t="s">
        <v>198</v>
      </c>
      <c r="D169" s="14">
        <v>2018</v>
      </c>
      <c r="E169" s="39" t="s">
        <v>218</v>
      </c>
      <c r="G169" s="1"/>
    </row>
    <row r="170" spans="1:7" s="38" customFormat="1" ht="15.75" x14ac:dyDescent="0.25">
      <c r="A170" s="11">
        <v>159</v>
      </c>
      <c r="B170" s="13" t="s">
        <v>182</v>
      </c>
      <c r="C170" s="25" t="s">
        <v>198</v>
      </c>
      <c r="D170" s="14">
        <v>2018</v>
      </c>
      <c r="E170" s="39" t="s">
        <v>219</v>
      </c>
      <c r="G170" s="1"/>
    </row>
    <row r="171" spans="1:7" s="38" customFormat="1" ht="15.75" x14ac:dyDescent="0.25">
      <c r="A171" s="11">
        <v>160</v>
      </c>
      <c r="B171" s="13" t="s">
        <v>182</v>
      </c>
      <c r="C171" s="25" t="s">
        <v>198</v>
      </c>
      <c r="D171" s="14">
        <v>2018</v>
      </c>
      <c r="E171" s="39" t="s">
        <v>220</v>
      </c>
      <c r="G171" s="1"/>
    </row>
    <row r="172" spans="1:7" s="38" customFormat="1" ht="15.75" x14ac:dyDescent="0.25">
      <c r="A172" s="11">
        <v>161</v>
      </c>
      <c r="B172" s="13" t="s">
        <v>182</v>
      </c>
      <c r="C172" s="25" t="s">
        <v>198</v>
      </c>
      <c r="D172" s="14">
        <v>2015</v>
      </c>
      <c r="E172" s="39" t="s">
        <v>221</v>
      </c>
      <c r="G172" s="1"/>
    </row>
    <row r="173" spans="1:7" s="38" customFormat="1" ht="15.75" x14ac:dyDescent="0.25">
      <c r="A173" s="11">
        <v>162</v>
      </c>
      <c r="B173" s="13" t="s">
        <v>182</v>
      </c>
      <c r="C173" s="388" t="s">
        <v>222</v>
      </c>
      <c r="D173" s="14">
        <v>2020</v>
      </c>
      <c r="E173" s="39" t="s">
        <v>223</v>
      </c>
      <c r="G173" s="1"/>
    </row>
    <row r="174" spans="1:7" s="38" customFormat="1" ht="15.75" x14ac:dyDescent="0.25">
      <c r="A174" s="11">
        <v>163</v>
      </c>
      <c r="B174" s="13" t="s">
        <v>182</v>
      </c>
      <c r="C174" s="25" t="s">
        <v>198</v>
      </c>
      <c r="D174" s="14">
        <v>2018</v>
      </c>
      <c r="E174" s="39" t="s">
        <v>224</v>
      </c>
      <c r="G174" s="1"/>
    </row>
    <row r="175" spans="1:7" s="38" customFormat="1" ht="15.75" x14ac:dyDescent="0.25">
      <c r="A175" s="11">
        <v>164</v>
      </c>
      <c r="B175" s="13" t="s">
        <v>182</v>
      </c>
      <c r="C175" s="25" t="s">
        <v>198</v>
      </c>
      <c r="D175" s="14">
        <v>2018</v>
      </c>
      <c r="E175" s="39" t="s">
        <v>225</v>
      </c>
      <c r="G175" s="1"/>
    </row>
    <row r="176" spans="1:7" s="38" customFormat="1" ht="15.75" x14ac:dyDescent="0.25">
      <c r="A176" s="11">
        <v>165</v>
      </c>
      <c r="B176" s="13" t="s">
        <v>182</v>
      </c>
      <c r="C176" s="25" t="s">
        <v>226</v>
      </c>
      <c r="D176" s="14">
        <v>2013</v>
      </c>
      <c r="E176" s="39" t="s">
        <v>227</v>
      </c>
      <c r="G176" s="1"/>
    </row>
    <row r="177" spans="1:7" s="38" customFormat="1" ht="15.75" x14ac:dyDescent="0.25">
      <c r="A177" s="11">
        <v>166</v>
      </c>
      <c r="B177" s="13" t="s">
        <v>182</v>
      </c>
      <c r="C177" s="25" t="s">
        <v>226</v>
      </c>
      <c r="D177" s="14">
        <v>2013</v>
      </c>
      <c r="E177" s="39" t="s">
        <v>228</v>
      </c>
      <c r="G177" s="1"/>
    </row>
    <row r="178" spans="1:7" s="38" customFormat="1" ht="15.75" x14ac:dyDescent="0.25">
      <c r="A178" s="11">
        <v>167</v>
      </c>
      <c r="B178" s="13" t="s">
        <v>182</v>
      </c>
      <c r="C178" s="25" t="s">
        <v>229</v>
      </c>
      <c r="D178" s="26">
        <v>2018</v>
      </c>
      <c r="E178" s="39" t="s">
        <v>230</v>
      </c>
      <c r="G178" s="1"/>
    </row>
    <row r="179" spans="1:7" s="38" customFormat="1" ht="15.75" x14ac:dyDescent="0.25">
      <c r="A179" s="11">
        <v>168</v>
      </c>
      <c r="B179" s="13" t="s">
        <v>182</v>
      </c>
      <c r="C179" s="25" t="s">
        <v>201</v>
      </c>
      <c r="D179" s="14">
        <v>2018</v>
      </c>
      <c r="E179" s="39" t="s">
        <v>231</v>
      </c>
      <c r="G179" s="1"/>
    </row>
    <row r="180" spans="1:7" s="38" customFormat="1" ht="15.75" x14ac:dyDescent="0.25">
      <c r="A180" s="11">
        <v>169</v>
      </c>
      <c r="B180" s="13" t="s">
        <v>182</v>
      </c>
      <c r="C180" s="25" t="s">
        <v>232</v>
      </c>
      <c r="D180" s="19">
        <v>2017</v>
      </c>
      <c r="E180" s="39" t="s">
        <v>233</v>
      </c>
      <c r="G180" s="1"/>
    </row>
    <row r="181" spans="1:7" s="38" customFormat="1" ht="15.75" x14ac:dyDescent="0.25">
      <c r="A181" s="11">
        <v>170</v>
      </c>
      <c r="B181" s="13" t="s">
        <v>182</v>
      </c>
      <c r="C181" s="25" t="s">
        <v>234</v>
      </c>
      <c r="D181" s="14">
        <v>2020</v>
      </c>
      <c r="E181" s="39" t="s">
        <v>235</v>
      </c>
      <c r="G181" s="1"/>
    </row>
    <row r="182" spans="1:7" s="38" customFormat="1" ht="15.75" x14ac:dyDescent="0.25">
      <c r="A182" s="11">
        <v>171</v>
      </c>
      <c r="B182" s="13" t="s">
        <v>182</v>
      </c>
      <c r="C182" s="25" t="s">
        <v>222</v>
      </c>
      <c r="D182" s="14">
        <v>2021</v>
      </c>
      <c r="E182" s="39" t="s">
        <v>236</v>
      </c>
      <c r="G182" s="1"/>
    </row>
    <row r="183" spans="1:7" s="38" customFormat="1" ht="15.75" x14ac:dyDescent="0.25">
      <c r="A183" s="11">
        <v>172</v>
      </c>
      <c r="B183" s="13" t="s">
        <v>182</v>
      </c>
      <c r="C183" s="25" t="s">
        <v>237</v>
      </c>
      <c r="D183" s="26">
        <v>2021</v>
      </c>
      <c r="E183" s="387" t="s">
        <v>238</v>
      </c>
      <c r="G183" s="1"/>
    </row>
    <row r="184" spans="1:7" s="38" customFormat="1" ht="15.75" x14ac:dyDescent="0.25">
      <c r="A184" s="11">
        <v>173</v>
      </c>
      <c r="B184" s="13" t="s">
        <v>182</v>
      </c>
      <c r="C184" s="25" t="s">
        <v>237</v>
      </c>
      <c r="D184" s="26">
        <v>2021</v>
      </c>
      <c r="E184" s="387" t="s">
        <v>239</v>
      </c>
      <c r="G184" s="1"/>
    </row>
    <row r="185" spans="1:7" s="38" customFormat="1" ht="15.75" x14ac:dyDescent="0.25">
      <c r="A185" s="11">
        <v>174</v>
      </c>
      <c r="B185" s="13" t="s">
        <v>182</v>
      </c>
      <c r="C185" s="25" t="s">
        <v>240</v>
      </c>
      <c r="D185" s="14">
        <v>2018</v>
      </c>
      <c r="E185" s="39" t="s">
        <v>241</v>
      </c>
      <c r="G185" s="1"/>
    </row>
    <row r="186" spans="1:7" s="38" customFormat="1" ht="15.75" x14ac:dyDescent="0.25">
      <c r="A186" s="11">
        <v>175</v>
      </c>
      <c r="B186" s="13" t="s">
        <v>182</v>
      </c>
      <c r="C186" s="25" t="s">
        <v>237</v>
      </c>
      <c r="D186" s="26">
        <v>2020</v>
      </c>
      <c r="E186" s="39" t="s">
        <v>242</v>
      </c>
      <c r="G186" s="1"/>
    </row>
    <row r="187" spans="1:7" ht="15.75" x14ac:dyDescent="0.25">
      <c r="A187" s="11">
        <v>176</v>
      </c>
      <c r="B187" s="13" t="s">
        <v>182</v>
      </c>
      <c r="C187" s="25" t="s">
        <v>237</v>
      </c>
      <c r="D187" s="26">
        <v>2020</v>
      </c>
      <c r="E187" s="39" t="s">
        <v>243</v>
      </c>
    </row>
    <row r="188" spans="1:7" ht="15.75" x14ac:dyDescent="0.25">
      <c r="A188" s="11">
        <v>177</v>
      </c>
      <c r="B188" s="13" t="s">
        <v>182</v>
      </c>
      <c r="C188" s="25" t="s">
        <v>244</v>
      </c>
      <c r="D188" s="26">
        <v>2021</v>
      </c>
      <c r="E188" s="39" t="s">
        <v>245</v>
      </c>
    </row>
    <row r="189" spans="1:7" ht="15.75" x14ac:dyDescent="0.25">
      <c r="A189" s="11">
        <v>178</v>
      </c>
      <c r="B189" s="13" t="s">
        <v>182</v>
      </c>
      <c r="C189" s="25" t="s">
        <v>244</v>
      </c>
      <c r="D189" s="26">
        <v>2021</v>
      </c>
      <c r="E189" s="39" t="s">
        <v>246</v>
      </c>
    </row>
    <row r="190" spans="1:7" ht="15.75" x14ac:dyDescent="0.25">
      <c r="A190" s="11">
        <v>179</v>
      </c>
      <c r="B190" s="13" t="s">
        <v>182</v>
      </c>
      <c r="C190" s="388" t="s">
        <v>247</v>
      </c>
      <c r="D190" s="26">
        <v>2021</v>
      </c>
      <c r="E190" s="39" t="s">
        <v>248</v>
      </c>
    </row>
    <row r="191" spans="1:7" ht="15.75" x14ac:dyDescent="0.25">
      <c r="A191" s="11">
        <v>180</v>
      </c>
      <c r="B191" s="13" t="s">
        <v>182</v>
      </c>
      <c r="C191" s="25" t="s">
        <v>249</v>
      </c>
      <c r="D191" s="14">
        <v>2017</v>
      </c>
      <c r="E191" s="387" t="s">
        <v>250</v>
      </c>
    </row>
    <row r="192" spans="1:7" ht="15.75" x14ac:dyDescent="0.25">
      <c r="A192" s="11">
        <v>181</v>
      </c>
      <c r="B192" s="13" t="s">
        <v>182</v>
      </c>
      <c r="C192" s="25" t="s">
        <v>251</v>
      </c>
      <c r="D192" s="14">
        <v>2021</v>
      </c>
      <c r="E192" s="39" t="s">
        <v>252</v>
      </c>
    </row>
    <row r="193" spans="1:7" ht="15.75" x14ac:dyDescent="0.25">
      <c r="A193" s="11">
        <v>182</v>
      </c>
      <c r="B193" s="13" t="s">
        <v>182</v>
      </c>
      <c r="C193" s="40" t="s">
        <v>253</v>
      </c>
      <c r="D193" s="20">
        <v>2007</v>
      </c>
      <c r="E193" s="20" t="s">
        <v>254</v>
      </c>
      <c r="G193" s="1" t="s">
        <v>255</v>
      </c>
    </row>
    <row r="194" spans="1:7" ht="15.75" x14ac:dyDescent="0.25">
      <c r="A194" s="11">
        <v>183</v>
      </c>
      <c r="B194" s="13" t="s">
        <v>182</v>
      </c>
      <c r="C194" s="40" t="s">
        <v>256</v>
      </c>
      <c r="D194" s="20">
        <v>2021</v>
      </c>
      <c r="E194" s="20" t="s">
        <v>257</v>
      </c>
    </row>
    <row r="195" spans="1:7" ht="15.75" x14ac:dyDescent="0.25">
      <c r="A195" s="11">
        <v>184</v>
      </c>
      <c r="B195" s="13" t="s">
        <v>182</v>
      </c>
      <c r="C195" s="40" t="s">
        <v>256</v>
      </c>
      <c r="D195" s="20">
        <v>2021</v>
      </c>
      <c r="E195" s="20" t="s">
        <v>257</v>
      </c>
    </row>
    <row r="196" spans="1:7" ht="15.75" x14ac:dyDescent="0.25">
      <c r="A196" s="11">
        <v>185</v>
      </c>
      <c r="B196" s="13" t="s">
        <v>182</v>
      </c>
      <c r="C196" s="40" t="s">
        <v>256</v>
      </c>
      <c r="D196" s="20">
        <v>2021</v>
      </c>
      <c r="E196" s="20" t="s">
        <v>257</v>
      </c>
    </row>
    <row r="197" spans="1:7" ht="15.75" x14ac:dyDescent="0.25">
      <c r="A197" s="11">
        <v>186</v>
      </c>
      <c r="B197" s="13" t="s">
        <v>182</v>
      </c>
      <c r="C197" s="40" t="s">
        <v>256</v>
      </c>
      <c r="D197" s="20">
        <v>2021</v>
      </c>
      <c r="E197" s="20" t="s">
        <v>257</v>
      </c>
    </row>
    <row r="198" spans="1:7" ht="15.75" x14ac:dyDescent="0.25">
      <c r="A198" s="11">
        <v>187</v>
      </c>
      <c r="B198" s="13" t="s">
        <v>182</v>
      </c>
      <c r="C198" s="40" t="s">
        <v>256</v>
      </c>
      <c r="D198" s="20">
        <v>2021</v>
      </c>
      <c r="E198" s="20" t="s">
        <v>257</v>
      </c>
    </row>
    <row r="199" spans="1:7" ht="15.75" x14ac:dyDescent="0.25">
      <c r="A199" s="11">
        <v>188</v>
      </c>
      <c r="B199" s="13" t="s">
        <v>182</v>
      </c>
      <c r="C199" s="40" t="s">
        <v>256</v>
      </c>
      <c r="D199" s="20">
        <v>2021</v>
      </c>
      <c r="E199" s="20" t="s">
        <v>257</v>
      </c>
    </row>
    <row r="200" spans="1:7" ht="15.75" x14ac:dyDescent="0.25">
      <c r="A200" s="11">
        <v>189</v>
      </c>
      <c r="B200" s="13" t="s">
        <v>182</v>
      </c>
      <c r="C200" s="40" t="s">
        <v>256</v>
      </c>
      <c r="D200" s="20">
        <v>2021</v>
      </c>
      <c r="E200" s="20" t="s">
        <v>257</v>
      </c>
    </row>
    <row r="201" spans="1:7" ht="15.75" x14ac:dyDescent="0.25">
      <c r="A201" s="11">
        <v>190</v>
      </c>
      <c r="B201" s="13" t="s">
        <v>182</v>
      </c>
      <c r="C201" s="40" t="s">
        <v>256</v>
      </c>
      <c r="D201" s="20">
        <v>2021</v>
      </c>
      <c r="E201" s="20" t="s">
        <v>257</v>
      </c>
    </row>
    <row r="202" spans="1:7" ht="15.75" x14ac:dyDescent="0.25">
      <c r="A202" s="11">
        <v>191</v>
      </c>
      <c r="B202" s="13" t="s">
        <v>182</v>
      </c>
      <c r="C202" s="40" t="s">
        <v>256</v>
      </c>
      <c r="D202" s="20">
        <v>2021</v>
      </c>
      <c r="E202" s="20" t="s">
        <v>257</v>
      </c>
    </row>
    <row r="203" spans="1:7" s="38" customFormat="1" ht="15.75" x14ac:dyDescent="0.25">
      <c r="A203" s="11">
        <v>192</v>
      </c>
      <c r="B203" s="13" t="s">
        <v>182</v>
      </c>
      <c r="C203" s="40" t="s">
        <v>256</v>
      </c>
      <c r="D203" s="20">
        <v>2021</v>
      </c>
      <c r="E203" s="20" t="s">
        <v>257</v>
      </c>
      <c r="G203" s="1"/>
    </row>
    <row r="205" spans="1:7" s="44" customFormat="1" ht="18.75" x14ac:dyDescent="0.3">
      <c r="B205" s="44" t="s">
        <v>262</v>
      </c>
    </row>
    <row r="206" spans="1:7" s="44" customFormat="1" ht="18.75" x14ac:dyDescent="0.3">
      <c r="B206" s="44" t="s">
        <v>263</v>
      </c>
      <c r="E206" s="44" t="s">
        <v>264</v>
      </c>
    </row>
  </sheetData>
  <autoFilter ref="B11:F139" xr:uid="{00000000-0001-0000-0000-000000000000}"/>
  <mergeCells count="8">
    <mergeCell ref="A9:E9"/>
    <mergeCell ref="B10:E10"/>
    <mergeCell ref="D1:E1"/>
    <mergeCell ref="D2:E2"/>
    <mergeCell ref="D3:E3"/>
    <mergeCell ref="D5:E5"/>
    <mergeCell ref="D6:E6"/>
    <mergeCell ref="A8:E8"/>
  </mergeCells>
  <pageMargins left="0.7" right="0.7" top="0.75" bottom="0.75" header="0.3" footer="0.3"/>
  <pageSetup paperSize="9" scale="88" fitToHeight="0" orientation="portrait" r:id="rId1"/>
  <rowBreaks count="2" manualBreakCount="2">
    <brk id="52" max="4" man="1"/>
    <brk id="104" max="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3BA87-17BA-443D-AFC8-4C5D5B17CC99}">
  <sheetPr>
    <pageSetUpPr fitToPage="1"/>
  </sheetPr>
  <dimension ref="A1:AA201"/>
  <sheetViews>
    <sheetView view="pageBreakPreview" zoomScaleNormal="100" zoomScaleSheetLayoutView="100" workbookViewId="0">
      <pane xSplit="1" ySplit="8" topLeftCell="B138" activePane="bottomRight" state="frozen"/>
      <selection pane="topRight" activeCell="C1" sqref="C1"/>
      <selection pane="bottomLeft" activeCell="A10" sqref="A10"/>
      <selection pane="bottomRight" activeCell="E143" sqref="E143"/>
    </sheetView>
  </sheetViews>
  <sheetFormatPr defaultColWidth="9.140625" defaultRowHeight="15" x14ac:dyDescent="0.25"/>
  <cols>
    <col min="1" max="1" width="22.140625" style="91" customWidth="1"/>
    <col min="2" max="2" width="7.42578125" style="91" customWidth="1"/>
    <col min="3" max="3" width="10.5703125" style="91" customWidth="1"/>
    <col min="4" max="4" width="7.28515625" style="92" customWidth="1"/>
    <col min="5" max="5" width="17.5703125" style="92" customWidth="1"/>
    <col min="6" max="6" width="6.5703125" style="93" customWidth="1"/>
    <col min="7" max="7" width="13.5703125" style="94" bestFit="1" customWidth="1"/>
    <col min="8" max="8" width="12.85546875" style="92" customWidth="1"/>
    <col min="9" max="9" width="7.5703125" style="94" customWidth="1"/>
    <col min="10" max="10" width="7.5703125" style="92" customWidth="1"/>
    <col min="11" max="11" width="7.7109375" style="92" customWidth="1"/>
    <col min="12" max="12" width="8.28515625" style="95" customWidth="1"/>
    <col min="13" max="13" width="8.42578125" style="95" customWidth="1"/>
    <col min="14" max="14" width="7.140625" style="95" customWidth="1"/>
    <col min="15" max="15" width="6.85546875" style="95" customWidth="1"/>
    <col min="16" max="16" width="12.140625" style="334" customWidth="1"/>
    <col min="17" max="17" width="7.42578125" style="93" customWidth="1"/>
    <col min="18" max="18" width="10.42578125" style="92" customWidth="1"/>
    <col min="19" max="20" width="10" style="92" customWidth="1"/>
    <col min="21" max="22" width="9.140625" style="98"/>
    <col min="23" max="24" width="9.140625" style="92"/>
    <col min="25" max="25" width="11.42578125" style="98" customWidth="1"/>
    <col min="26" max="16384" width="9.140625" style="92"/>
  </cols>
  <sheetData>
    <row r="1" spans="1:25" x14ac:dyDescent="0.25">
      <c r="P1" s="96" t="s">
        <v>967</v>
      </c>
      <c r="Q1" s="97"/>
    </row>
    <row r="2" spans="1:25" x14ac:dyDescent="0.25">
      <c r="A2" s="396" t="s">
        <v>968</v>
      </c>
      <c r="P2" s="96" t="s">
        <v>969</v>
      </c>
      <c r="Q2" s="97"/>
    </row>
    <row r="3" spans="1:25" x14ac:dyDescent="0.25">
      <c r="A3" s="396"/>
      <c r="P3" s="99" t="s">
        <v>970</v>
      </c>
      <c r="Q3" s="100"/>
    </row>
    <row r="4" spans="1:25" ht="9" customHeight="1" x14ac:dyDescent="0.3">
      <c r="P4" s="101"/>
      <c r="Q4" s="102"/>
    </row>
    <row r="5" spans="1:25" ht="57" customHeight="1" x14ac:dyDescent="0.25">
      <c r="A5" s="397" t="s">
        <v>971</v>
      </c>
      <c r="B5" s="397"/>
      <c r="C5" s="397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6"/>
      <c r="U5" s="92"/>
      <c r="V5" s="92"/>
    </row>
    <row r="6" spans="1:25" s="103" customFormat="1" ht="15" customHeight="1" x14ac:dyDescent="0.25">
      <c r="A6" s="397" t="s">
        <v>972</v>
      </c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  <c r="Q6" s="6"/>
      <c r="Y6" s="104"/>
    </row>
    <row r="7" spans="1:25" ht="17.25" customHeight="1" thickBot="1" x14ac:dyDescent="0.35">
      <c r="A7" s="392" t="s">
        <v>973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2"/>
      <c r="N7" s="392"/>
      <c r="O7" s="392"/>
      <c r="P7" s="392"/>
      <c r="Q7" s="7"/>
    </row>
    <row r="8" spans="1:25" s="110" customFormat="1" ht="84.75" customHeight="1" thickBot="1" x14ac:dyDescent="0.3">
      <c r="A8" s="105" t="s">
        <v>1</v>
      </c>
      <c r="B8" s="106" t="s">
        <v>974</v>
      </c>
      <c r="C8" s="107" t="s">
        <v>975</v>
      </c>
      <c r="D8" s="108" t="s">
        <v>976</v>
      </c>
      <c r="E8" s="108" t="s">
        <v>2</v>
      </c>
      <c r="F8" s="108" t="s">
        <v>3</v>
      </c>
      <c r="G8" s="108" t="s">
        <v>4</v>
      </c>
      <c r="H8" s="108" t="s">
        <v>977</v>
      </c>
      <c r="I8" s="108" t="s">
        <v>978</v>
      </c>
      <c r="J8" s="108" t="s">
        <v>979</v>
      </c>
      <c r="K8" s="108" t="s">
        <v>980</v>
      </c>
      <c r="L8" s="108" t="s">
        <v>981</v>
      </c>
      <c r="M8" s="108" t="s">
        <v>982</v>
      </c>
      <c r="N8" s="108" t="s">
        <v>983</v>
      </c>
      <c r="O8" s="108" t="s">
        <v>984</v>
      </c>
      <c r="P8" s="109" t="s">
        <v>985</v>
      </c>
      <c r="Q8" s="9"/>
      <c r="T8" s="111" t="s">
        <v>986</v>
      </c>
      <c r="U8" s="111" t="s">
        <v>987</v>
      </c>
      <c r="V8" s="112" t="s">
        <v>988</v>
      </c>
      <c r="W8" s="112" t="s">
        <v>989</v>
      </c>
      <c r="X8" s="112" t="s">
        <v>988</v>
      </c>
      <c r="Y8" s="113"/>
    </row>
    <row r="9" spans="1:25" ht="15.75" customHeight="1" thickBot="1" x14ac:dyDescent="0.3">
      <c r="A9" s="114" t="s">
        <v>990</v>
      </c>
      <c r="B9" s="115"/>
      <c r="C9" s="116"/>
      <c r="D9" s="115"/>
      <c r="E9" s="115"/>
      <c r="F9" s="117"/>
      <c r="G9" s="118"/>
      <c r="H9" s="115"/>
      <c r="I9" s="118"/>
      <c r="J9" s="115"/>
      <c r="K9" s="115"/>
      <c r="L9" s="115"/>
      <c r="M9" s="115"/>
      <c r="N9" s="115"/>
      <c r="O9" s="115"/>
      <c r="P9" s="119"/>
      <c r="Q9" s="120"/>
    </row>
    <row r="10" spans="1:25" ht="15.75" customHeight="1" x14ac:dyDescent="0.25">
      <c r="A10" s="121" t="s">
        <v>5</v>
      </c>
      <c r="B10" s="122" t="s">
        <v>991</v>
      </c>
      <c r="C10" s="123"/>
      <c r="D10" s="124" t="s">
        <v>992</v>
      </c>
      <c r="E10" s="125" t="s">
        <v>6</v>
      </c>
      <c r="F10" s="126">
        <v>2020</v>
      </c>
      <c r="G10" s="127" t="s">
        <v>7</v>
      </c>
      <c r="H10" s="127"/>
      <c r="I10" s="128">
        <v>8.1999999999999993</v>
      </c>
      <c r="J10" s="129">
        <v>8.1999999999999993</v>
      </c>
      <c r="K10" s="130">
        <v>3500</v>
      </c>
      <c r="L10" s="131">
        <v>246</v>
      </c>
      <c r="M10" s="131">
        <v>20</v>
      </c>
      <c r="N10" s="131">
        <v>6200</v>
      </c>
      <c r="O10" s="131">
        <v>2800</v>
      </c>
      <c r="P10" s="132">
        <f>L10*O10+M10*N10</f>
        <v>812800</v>
      </c>
      <c r="Q10" s="16">
        <v>1</v>
      </c>
      <c r="R10" s="133">
        <f>8*1.031</f>
        <v>8.2479999999999993</v>
      </c>
      <c r="S10" s="92">
        <f>(K10-T10)*J10/100</f>
        <v>245.99999999999997</v>
      </c>
      <c r="T10" s="92">
        <v>500</v>
      </c>
      <c r="U10" s="98">
        <v>24640</v>
      </c>
      <c r="V10" s="92">
        <f>U10/12</f>
        <v>2053.3333333333335</v>
      </c>
      <c r="W10" s="92">
        <v>1.1000000000000001</v>
      </c>
      <c r="X10" s="92">
        <f>U10/12*W10</f>
        <v>2258.666666666667</v>
      </c>
      <c r="Y10" s="98">
        <v>1000800</v>
      </c>
    </row>
    <row r="11" spans="1:25" ht="15.75" customHeight="1" x14ac:dyDescent="0.25">
      <c r="A11" s="134" t="s">
        <v>5</v>
      </c>
      <c r="B11" s="135" t="s">
        <v>991</v>
      </c>
      <c r="C11" s="12"/>
      <c r="D11" s="135" t="s">
        <v>992</v>
      </c>
      <c r="E11" s="136" t="s">
        <v>8</v>
      </c>
      <c r="F11" s="137">
        <v>2021</v>
      </c>
      <c r="G11" s="138" t="s">
        <v>9</v>
      </c>
      <c r="H11" s="138"/>
      <c r="I11" s="139">
        <v>7.5</v>
      </c>
      <c r="J11" s="140">
        <v>7.8</v>
      </c>
      <c r="K11" s="141">
        <v>3500</v>
      </c>
      <c r="L11" s="142">
        <v>225</v>
      </c>
      <c r="M11" s="142">
        <v>20</v>
      </c>
      <c r="N11" s="142">
        <v>6200</v>
      </c>
      <c r="O11" s="142">
        <v>2800</v>
      </c>
      <c r="P11" s="143">
        <f>L11*O11+M11*N11</f>
        <v>754000</v>
      </c>
      <c r="Q11" s="16">
        <v>1</v>
      </c>
      <c r="R11" s="133"/>
      <c r="S11" s="92">
        <f>(K11-T11)*J11/100</f>
        <v>234</v>
      </c>
      <c r="T11" s="92">
        <v>500</v>
      </c>
      <c r="V11" s="92"/>
      <c r="Y11" s="98">
        <v>967200</v>
      </c>
    </row>
    <row r="12" spans="1:25" ht="15.75" customHeight="1" thickBot="1" x14ac:dyDescent="0.3">
      <c r="A12" s="144"/>
      <c r="B12" s="145"/>
      <c r="C12" s="146"/>
      <c r="D12" s="145"/>
      <c r="E12" s="147"/>
      <c r="F12" s="148"/>
      <c r="G12" s="149"/>
      <c r="H12" s="147"/>
      <c r="I12" s="149"/>
      <c r="J12" s="150"/>
      <c r="K12" s="151"/>
      <c r="L12" s="152"/>
      <c r="M12" s="152"/>
      <c r="N12" s="152"/>
      <c r="O12" s="152"/>
      <c r="P12" s="153">
        <f>SUM(P10:P11)</f>
        <v>1566800</v>
      </c>
      <c r="Q12" s="154"/>
      <c r="Y12" s="98">
        <v>1968000</v>
      </c>
    </row>
    <row r="13" spans="1:25" ht="15.75" customHeight="1" x14ac:dyDescent="0.25">
      <c r="A13" s="155" t="s">
        <v>10</v>
      </c>
      <c r="B13" s="124" t="s">
        <v>993</v>
      </c>
      <c r="C13" s="156"/>
      <c r="D13" s="124" t="s">
        <v>992</v>
      </c>
      <c r="E13" s="125" t="s">
        <v>6</v>
      </c>
      <c r="F13" s="126">
        <v>2020</v>
      </c>
      <c r="G13" s="127" t="s">
        <v>11</v>
      </c>
      <c r="H13" s="127"/>
      <c r="I13" s="157">
        <v>8.1999999999999993</v>
      </c>
      <c r="J13" s="129">
        <v>8.1999999999999993</v>
      </c>
      <c r="K13" s="130">
        <v>4000</v>
      </c>
      <c r="L13" s="158" t="s">
        <v>994</v>
      </c>
      <c r="M13" s="130"/>
      <c r="N13" s="130"/>
      <c r="O13" s="130"/>
      <c r="P13" s="132"/>
      <c r="Q13" s="16">
        <v>1</v>
      </c>
      <c r="R13" s="133">
        <f>8*1.031</f>
        <v>8.2479999999999993</v>
      </c>
      <c r="S13" s="92">
        <f>(K13-T13)*J13/100</f>
        <v>286.99999999999994</v>
      </c>
      <c r="T13" s="92">
        <v>500</v>
      </c>
      <c r="U13" s="98">
        <v>24640</v>
      </c>
      <c r="V13" s="92">
        <f>U13/12</f>
        <v>2053.3333333333335</v>
      </c>
      <c r="W13" s="92">
        <v>1.1000000000000001</v>
      </c>
      <c r="X13" s="92">
        <f>U13/12*W13</f>
        <v>2258.666666666667</v>
      </c>
      <c r="Y13" s="98">
        <v>1115600</v>
      </c>
    </row>
    <row r="14" spans="1:25" ht="15.75" customHeight="1" x14ac:dyDescent="0.25">
      <c r="A14" s="159" t="s">
        <v>10</v>
      </c>
      <c r="B14" s="135" t="s">
        <v>993</v>
      </c>
      <c r="C14" s="18" t="s">
        <v>995</v>
      </c>
      <c r="D14" s="135" t="s">
        <v>992</v>
      </c>
      <c r="E14" s="136" t="s">
        <v>8</v>
      </c>
      <c r="F14" s="135">
        <v>2020</v>
      </c>
      <c r="G14" s="138" t="s">
        <v>12</v>
      </c>
      <c r="H14" s="138"/>
      <c r="I14" s="160">
        <v>7.5</v>
      </c>
      <c r="J14" s="140">
        <v>7.8</v>
      </c>
      <c r="K14" s="141">
        <v>4000</v>
      </c>
      <c r="L14" s="142">
        <v>262</v>
      </c>
      <c r="M14" s="142">
        <v>20</v>
      </c>
      <c r="N14" s="142">
        <v>6200</v>
      </c>
      <c r="O14" s="142">
        <v>2800</v>
      </c>
      <c r="P14" s="161">
        <f>L14*O14+M14*N14</f>
        <v>857600</v>
      </c>
      <c r="Q14" s="16">
        <v>1</v>
      </c>
      <c r="R14" s="92">
        <v>7.5</v>
      </c>
      <c r="S14" s="92">
        <f>(K14-T14)*J14/100</f>
        <v>273</v>
      </c>
      <c r="T14" s="92">
        <v>500</v>
      </c>
      <c r="V14" s="92"/>
      <c r="Y14" s="98">
        <v>1076400</v>
      </c>
    </row>
    <row r="15" spans="1:25" ht="15.75" customHeight="1" x14ac:dyDescent="0.25">
      <c r="A15" s="159" t="s">
        <v>10</v>
      </c>
      <c r="B15" s="135" t="s">
        <v>993</v>
      </c>
      <c r="C15" s="162" t="s">
        <v>996</v>
      </c>
      <c r="D15" s="163" t="s">
        <v>997</v>
      </c>
      <c r="E15" s="164" t="s">
        <v>159</v>
      </c>
      <c r="F15" s="135">
        <v>2023</v>
      </c>
      <c r="G15" s="165" t="s">
        <v>998</v>
      </c>
      <c r="H15" s="138"/>
      <c r="I15" s="160">
        <v>7.1</v>
      </c>
      <c r="J15" s="140"/>
      <c r="K15" s="141">
        <v>4000</v>
      </c>
      <c r="L15" s="142"/>
      <c r="M15" s="142">
        <v>284</v>
      </c>
      <c r="N15" s="142">
        <v>9000</v>
      </c>
      <c r="O15" s="142"/>
      <c r="P15" s="161">
        <f>L15*O15+M15*N15</f>
        <v>2556000</v>
      </c>
      <c r="Q15" s="16">
        <v>1</v>
      </c>
      <c r="R15" s="92">
        <v>7.5</v>
      </c>
      <c r="S15" s="92">
        <f>(K15-T15)*I15/100</f>
        <v>284</v>
      </c>
      <c r="V15" s="92"/>
    </row>
    <row r="16" spans="1:25" ht="15.75" customHeight="1" thickBot="1" x14ac:dyDescent="0.3">
      <c r="A16" s="166"/>
      <c r="B16" s="145"/>
      <c r="C16" s="167"/>
      <c r="D16" s="145"/>
      <c r="E16" s="168"/>
      <c r="F16" s="148"/>
      <c r="G16" s="169"/>
      <c r="H16" s="169"/>
      <c r="I16" s="170"/>
      <c r="J16" s="150"/>
      <c r="K16" s="151"/>
      <c r="L16" s="152"/>
      <c r="M16" s="152"/>
      <c r="N16" s="152"/>
      <c r="O16" s="152"/>
      <c r="P16" s="153">
        <f>SUM(P13:P15)</f>
        <v>3413600</v>
      </c>
      <c r="Q16" s="154"/>
      <c r="U16" s="98">
        <v>24640</v>
      </c>
      <c r="V16" s="92">
        <f>U16/12</f>
        <v>2053.3333333333335</v>
      </c>
      <c r="W16" s="92">
        <v>1.1000000000000001</v>
      </c>
      <c r="X16" s="92">
        <f>U16/12*W16</f>
        <v>2258.666666666667</v>
      </c>
      <c r="Y16" s="98">
        <v>2192000</v>
      </c>
    </row>
    <row r="17" spans="1:25" ht="15.75" customHeight="1" x14ac:dyDescent="0.25">
      <c r="A17" s="134" t="s">
        <v>13</v>
      </c>
      <c r="B17" s="135" t="s">
        <v>999</v>
      </c>
      <c r="C17" s="171"/>
      <c r="D17" s="135" t="s">
        <v>992</v>
      </c>
      <c r="E17" s="136" t="s">
        <v>8</v>
      </c>
      <c r="F17" s="138">
        <v>2019</v>
      </c>
      <c r="G17" s="138" t="s">
        <v>14</v>
      </c>
      <c r="H17" s="138"/>
      <c r="I17" s="138">
        <v>7.5</v>
      </c>
      <c r="J17" s="140">
        <v>7.8</v>
      </c>
      <c r="K17" s="141">
        <v>3500</v>
      </c>
      <c r="L17" s="142">
        <v>234</v>
      </c>
      <c r="M17" s="142">
        <v>20</v>
      </c>
      <c r="N17" s="142">
        <v>6200</v>
      </c>
      <c r="O17" s="142">
        <v>2800</v>
      </c>
      <c r="P17" s="161">
        <f>L17*O17+M17*N17</f>
        <v>779200</v>
      </c>
      <c r="Q17" s="16">
        <v>1</v>
      </c>
      <c r="R17" s="92">
        <v>7.5</v>
      </c>
      <c r="S17" s="92">
        <f>(K17-T17)*J17/100</f>
        <v>234</v>
      </c>
      <c r="T17" s="92">
        <v>500</v>
      </c>
      <c r="U17" s="98">
        <v>24640</v>
      </c>
      <c r="V17" s="92">
        <f>U17/12</f>
        <v>2053.3333333333335</v>
      </c>
      <c r="W17" s="92">
        <v>1.1000000000000001</v>
      </c>
      <c r="X17" s="92">
        <f>U17/12*W17</f>
        <v>2258.666666666667</v>
      </c>
      <c r="Y17" s="98">
        <v>967200</v>
      </c>
    </row>
    <row r="18" spans="1:25" ht="15.75" customHeight="1" x14ac:dyDescent="0.25">
      <c r="A18" s="134" t="s">
        <v>13</v>
      </c>
      <c r="B18" s="135" t="s">
        <v>999</v>
      </c>
      <c r="C18" s="172"/>
      <c r="D18" s="135" t="s">
        <v>992</v>
      </c>
      <c r="E18" s="173" t="s">
        <v>6</v>
      </c>
      <c r="F18" s="174">
        <v>2020</v>
      </c>
      <c r="G18" s="174" t="s">
        <v>15</v>
      </c>
      <c r="H18" s="174"/>
      <c r="I18" s="139">
        <v>8.1999999999999993</v>
      </c>
      <c r="J18" s="140">
        <v>8.1999999999999993</v>
      </c>
      <c r="K18" s="175">
        <v>3500</v>
      </c>
      <c r="L18" s="142">
        <v>246</v>
      </c>
      <c r="M18" s="142">
        <v>20</v>
      </c>
      <c r="N18" s="142">
        <v>6200</v>
      </c>
      <c r="O18" s="142">
        <v>2800</v>
      </c>
      <c r="P18" s="161">
        <f>L18*O18+M18*N18</f>
        <v>812800</v>
      </c>
      <c r="Q18" s="16">
        <v>1</v>
      </c>
      <c r="R18" s="133">
        <f>8*1.031</f>
        <v>8.2479999999999993</v>
      </c>
      <c r="S18" s="92">
        <f>(K18-T18)*J18/100</f>
        <v>245.99999999999997</v>
      </c>
      <c r="T18" s="92">
        <v>500</v>
      </c>
      <c r="V18" s="92"/>
      <c r="Y18" s="98">
        <v>1000800</v>
      </c>
    </row>
    <row r="19" spans="1:25" ht="15.75" customHeight="1" thickBot="1" x14ac:dyDescent="0.3">
      <c r="A19" s="176"/>
      <c r="B19" s="177"/>
      <c r="C19" s="178"/>
      <c r="D19" s="177"/>
      <c r="E19" s="179"/>
      <c r="F19" s="180"/>
      <c r="G19" s="181"/>
      <c r="H19" s="179"/>
      <c r="I19" s="181"/>
      <c r="J19" s="182"/>
      <c r="K19" s="183"/>
      <c r="L19" s="184"/>
      <c r="M19" s="184"/>
      <c r="N19" s="184"/>
      <c r="O19" s="184"/>
      <c r="P19" s="185">
        <f>SUM(P17:P18)</f>
        <v>1592000</v>
      </c>
      <c r="Q19" s="154"/>
      <c r="Y19" s="98">
        <v>1968000</v>
      </c>
    </row>
    <row r="20" spans="1:25" ht="17.25" customHeight="1" thickBot="1" x14ac:dyDescent="0.3">
      <c r="A20" s="186" t="s">
        <v>1000</v>
      </c>
      <c r="B20" s="117"/>
      <c r="C20" s="187"/>
      <c r="D20" s="117"/>
      <c r="E20" s="115"/>
      <c r="F20" s="117"/>
      <c r="G20" s="118"/>
      <c r="H20" s="115"/>
      <c r="I20" s="118"/>
      <c r="J20" s="188"/>
      <c r="K20" s="188"/>
      <c r="L20" s="188"/>
      <c r="M20" s="188"/>
      <c r="N20" s="188"/>
      <c r="O20" s="188"/>
      <c r="P20" s="189"/>
      <c r="Q20" s="190"/>
    </row>
    <row r="21" spans="1:25" ht="15.75" customHeight="1" x14ac:dyDescent="0.25">
      <c r="A21" s="121" t="s">
        <v>16</v>
      </c>
      <c r="B21" s="124" t="s">
        <v>1001</v>
      </c>
      <c r="C21" s="191"/>
      <c r="D21" s="126" t="s">
        <v>992</v>
      </c>
      <c r="E21" s="192" t="s">
        <v>1002</v>
      </c>
      <c r="F21" s="127">
        <v>2019</v>
      </c>
      <c r="G21" s="127" t="s">
        <v>17</v>
      </c>
      <c r="H21" s="127"/>
      <c r="I21" s="127">
        <v>14.2</v>
      </c>
      <c r="J21" s="129">
        <v>14.2</v>
      </c>
      <c r="K21" s="130">
        <v>4500</v>
      </c>
      <c r="L21" s="131">
        <v>568</v>
      </c>
      <c r="M21" s="131">
        <v>20</v>
      </c>
      <c r="N21" s="131">
        <v>6200</v>
      </c>
      <c r="O21" s="131">
        <v>2800</v>
      </c>
      <c r="P21" s="132">
        <f>L21*O21+M21*N21</f>
        <v>1714400</v>
      </c>
      <c r="Q21" s="16">
        <v>1</v>
      </c>
      <c r="R21" s="92">
        <v>14.2</v>
      </c>
      <c r="S21" s="92">
        <f>(K21-T21)*J21/100</f>
        <v>568</v>
      </c>
      <c r="T21" s="92">
        <v>500</v>
      </c>
      <c r="U21" s="98">
        <v>24640</v>
      </c>
      <c r="V21" s="92">
        <f>U21/12</f>
        <v>2053.3333333333335</v>
      </c>
      <c r="W21" s="92">
        <v>1.1000000000000001</v>
      </c>
      <c r="X21" s="92">
        <f>U21/12*W21</f>
        <v>2258.666666666667</v>
      </c>
      <c r="Y21" s="98">
        <v>1902400</v>
      </c>
    </row>
    <row r="22" spans="1:25" ht="15.75" customHeight="1" x14ac:dyDescent="0.25">
      <c r="A22" s="193" t="s">
        <v>16</v>
      </c>
      <c r="B22" s="137" t="s">
        <v>1001</v>
      </c>
      <c r="C22" s="171"/>
      <c r="D22" s="137" t="s">
        <v>992</v>
      </c>
      <c r="E22" s="136" t="s">
        <v>18</v>
      </c>
      <c r="F22" s="138">
        <v>2019</v>
      </c>
      <c r="G22" s="138" t="s">
        <v>19</v>
      </c>
      <c r="H22" s="138"/>
      <c r="I22" s="139">
        <v>7.6</v>
      </c>
      <c r="J22" s="140">
        <v>7.6</v>
      </c>
      <c r="K22" s="141">
        <v>4500</v>
      </c>
      <c r="L22" s="142">
        <v>304</v>
      </c>
      <c r="M22" s="142">
        <v>20</v>
      </c>
      <c r="N22" s="142">
        <v>6200</v>
      </c>
      <c r="O22" s="142">
        <v>2800</v>
      </c>
      <c r="P22" s="161">
        <f>L22*O22+M22*N22</f>
        <v>975200</v>
      </c>
      <c r="Q22" s="16">
        <v>1</v>
      </c>
      <c r="R22" s="194">
        <f>7.4*1.031</f>
        <v>7.6293999999999995</v>
      </c>
      <c r="S22" s="92">
        <f>(K22-T22)*J22/100</f>
        <v>304</v>
      </c>
      <c r="T22" s="92">
        <v>500</v>
      </c>
      <c r="U22" s="98">
        <v>24640</v>
      </c>
      <c r="V22" s="92">
        <f>U22/12</f>
        <v>2053.3333333333335</v>
      </c>
      <c r="W22" s="92">
        <v>1.1000000000000001</v>
      </c>
      <c r="X22" s="92">
        <f>U22/12*W22</f>
        <v>2258.666666666667</v>
      </c>
      <c r="Y22" s="98">
        <v>1163200</v>
      </c>
    </row>
    <row r="23" spans="1:25" ht="15.75" customHeight="1" thickBot="1" x14ac:dyDescent="0.3">
      <c r="A23" s="176"/>
      <c r="B23" s="177"/>
      <c r="C23" s="178"/>
      <c r="D23" s="177"/>
      <c r="E23" s="179"/>
      <c r="F23" s="180"/>
      <c r="G23" s="181"/>
      <c r="H23" s="179"/>
      <c r="I23" s="149"/>
      <c r="J23" s="150"/>
      <c r="K23" s="151"/>
      <c r="L23" s="184"/>
      <c r="M23" s="184"/>
      <c r="N23" s="184"/>
      <c r="O23" s="184"/>
      <c r="P23" s="185">
        <f>SUM(P21:P22)</f>
        <v>2689600</v>
      </c>
      <c r="Q23" s="154"/>
      <c r="Y23" s="98">
        <v>3065600</v>
      </c>
    </row>
    <row r="24" spans="1:25" ht="15.75" customHeight="1" x14ac:dyDescent="0.25">
      <c r="A24" s="121" t="s">
        <v>20</v>
      </c>
      <c r="B24" s="124" t="s">
        <v>1003</v>
      </c>
      <c r="C24" s="191"/>
      <c r="D24" s="126" t="s">
        <v>992</v>
      </c>
      <c r="E24" s="192" t="s">
        <v>21</v>
      </c>
      <c r="F24" s="127">
        <v>2017</v>
      </c>
      <c r="G24" s="127" t="s">
        <v>22</v>
      </c>
      <c r="H24" s="127"/>
      <c r="I24" s="128">
        <v>9</v>
      </c>
      <c r="J24" s="129">
        <v>9</v>
      </c>
      <c r="K24" s="130">
        <v>5000</v>
      </c>
      <c r="L24" s="158" t="s">
        <v>1004</v>
      </c>
      <c r="M24" s="131"/>
      <c r="N24" s="131"/>
      <c r="O24" s="131"/>
      <c r="P24" s="132">
        <v>0</v>
      </c>
      <c r="Q24" s="16">
        <v>1</v>
      </c>
      <c r="R24" s="195">
        <f>8.7*1.031</f>
        <v>8.9696999999999978</v>
      </c>
      <c r="S24" s="92">
        <f>(K24-T24)*J24/100</f>
        <v>405</v>
      </c>
      <c r="T24" s="92">
        <v>500</v>
      </c>
      <c r="U24" s="98">
        <v>24640</v>
      </c>
      <c r="V24" s="92">
        <f>U24/12</f>
        <v>2053.3333333333335</v>
      </c>
      <c r="W24" s="92">
        <v>1.1000000000000001</v>
      </c>
      <c r="X24" s="92">
        <f>U24/12*W24</f>
        <v>2258.666666666667</v>
      </c>
      <c r="Y24" s="98">
        <v>1572000</v>
      </c>
    </row>
    <row r="25" spans="1:25" ht="15.75" customHeight="1" x14ac:dyDescent="0.25">
      <c r="A25" s="193" t="s">
        <v>20</v>
      </c>
      <c r="B25" s="196" t="s">
        <v>1003</v>
      </c>
      <c r="C25" s="171"/>
      <c r="D25" s="137" t="s">
        <v>992</v>
      </c>
      <c r="E25" s="136" t="s">
        <v>23</v>
      </c>
      <c r="F25" s="138">
        <v>2019</v>
      </c>
      <c r="G25" s="138" t="s">
        <v>24</v>
      </c>
      <c r="H25" s="138"/>
      <c r="I25" s="139">
        <v>9.9</v>
      </c>
      <c r="J25" s="140">
        <v>9.9</v>
      </c>
      <c r="K25" s="141">
        <v>5000</v>
      </c>
      <c r="L25" s="142">
        <v>445</v>
      </c>
      <c r="M25" s="142">
        <v>20</v>
      </c>
      <c r="N25" s="142">
        <v>6200</v>
      </c>
      <c r="O25" s="142">
        <v>2800</v>
      </c>
      <c r="P25" s="161">
        <f>L25*O25+M25*N25</f>
        <v>1370000</v>
      </c>
      <c r="Q25" s="16">
        <v>1</v>
      </c>
      <c r="R25" s="197">
        <f>9.6*1.031</f>
        <v>9.8975999999999988</v>
      </c>
      <c r="S25" s="92">
        <f>(K25-T25)*J25/100</f>
        <v>445.5</v>
      </c>
      <c r="T25" s="92">
        <v>500</v>
      </c>
      <c r="U25" s="98">
        <v>24640</v>
      </c>
      <c r="V25" s="92">
        <f>U25/12</f>
        <v>2053.3333333333335</v>
      </c>
      <c r="W25" s="92">
        <v>1.1000000000000001</v>
      </c>
      <c r="X25" s="92">
        <f>U25/12*W25</f>
        <v>2258.666666666667</v>
      </c>
      <c r="Y25" s="98">
        <v>1558000</v>
      </c>
    </row>
    <row r="26" spans="1:25" ht="15.75" customHeight="1" x14ac:dyDescent="0.25">
      <c r="A26" s="193" t="s">
        <v>20</v>
      </c>
      <c r="B26" s="196" t="s">
        <v>1003</v>
      </c>
      <c r="C26" s="172" t="s">
        <v>1005</v>
      </c>
      <c r="D26" s="137" t="s">
        <v>992</v>
      </c>
      <c r="E26" s="136" t="s">
        <v>8</v>
      </c>
      <c r="F26" s="138">
        <v>2020</v>
      </c>
      <c r="G26" s="138" t="s">
        <v>25</v>
      </c>
      <c r="H26" s="138"/>
      <c r="I26" s="160">
        <v>7.5</v>
      </c>
      <c r="J26" s="140">
        <v>7.8</v>
      </c>
      <c r="K26" s="141">
        <v>5000</v>
      </c>
      <c r="L26" s="142">
        <v>351</v>
      </c>
      <c r="M26" s="142">
        <v>20</v>
      </c>
      <c r="N26" s="142">
        <v>6200</v>
      </c>
      <c r="O26" s="142">
        <v>2800</v>
      </c>
      <c r="P26" s="161">
        <f>L26*O26+M26*N26</f>
        <v>1106800</v>
      </c>
      <c r="Q26" s="16">
        <v>1</v>
      </c>
      <c r="R26" s="92">
        <v>7.5</v>
      </c>
      <c r="S26" s="92">
        <f>(K26-T26)*J26/100</f>
        <v>351</v>
      </c>
      <c r="T26" s="92">
        <v>500</v>
      </c>
      <c r="U26" s="98">
        <v>24640</v>
      </c>
      <c r="V26" s="92">
        <f>U26/12</f>
        <v>2053.3333333333335</v>
      </c>
      <c r="W26" s="92">
        <v>1.1000000000000001</v>
      </c>
      <c r="X26" s="92">
        <f>U26/12*W26</f>
        <v>2258.666666666667</v>
      </c>
      <c r="Y26" s="98">
        <v>1294800</v>
      </c>
    </row>
    <row r="27" spans="1:25" ht="15.75" customHeight="1" x14ac:dyDescent="0.25">
      <c r="A27" s="193" t="s">
        <v>20</v>
      </c>
      <c r="B27" s="196" t="s">
        <v>1003</v>
      </c>
      <c r="C27" s="172" t="s">
        <v>1006</v>
      </c>
      <c r="D27" s="163" t="s">
        <v>997</v>
      </c>
      <c r="E27" s="198" t="s">
        <v>159</v>
      </c>
      <c r="F27" s="135">
        <v>2023</v>
      </c>
      <c r="G27" s="138" t="s">
        <v>1007</v>
      </c>
      <c r="H27" s="174"/>
      <c r="I27" s="199">
        <v>7.1</v>
      </c>
      <c r="J27" s="200"/>
      <c r="K27" s="175">
        <v>5000</v>
      </c>
      <c r="L27" s="201"/>
      <c r="M27" s="201">
        <v>355</v>
      </c>
      <c r="N27" s="201">
        <v>9000</v>
      </c>
      <c r="O27" s="201"/>
      <c r="P27" s="161">
        <f>L27*O27+M27*N27</f>
        <v>3195000</v>
      </c>
      <c r="Q27" s="16">
        <v>1</v>
      </c>
      <c r="R27" s="92">
        <v>7.5</v>
      </c>
      <c r="S27" s="92">
        <f>(K27-T27)*I27/100</f>
        <v>355</v>
      </c>
      <c r="V27" s="92"/>
    </row>
    <row r="28" spans="1:25" ht="15.75" customHeight="1" thickBot="1" x14ac:dyDescent="0.3">
      <c r="A28" s="176"/>
      <c r="B28" s="177"/>
      <c r="C28" s="178"/>
      <c r="D28" s="177"/>
      <c r="E28" s="179"/>
      <c r="F28" s="180"/>
      <c r="G28" s="181"/>
      <c r="H28" s="179"/>
      <c r="I28" s="181"/>
      <c r="J28" s="182"/>
      <c r="K28" s="183"/>
      <c r="L28" s="184"/>
      <c r="M28" s="184"/>
      <c r="N28" s="184"/>
      <c r="O28" s="184"/>
      <c r="P28" s="185">
        <f>SUM(P24:P27)</f>
        <v>5671800</v>
      </c>
      <c r="Q28" s="154"/>
      <c r="R28" s="202"/>
      <c r="S28" s="202"/>
      <c r="T28" s="202"/>
      <c r="Y28" s="98">
        <v>4424800</v>
      </c>
    </row>
    <row r="29" spans="1:25" ht="15.75" customHeight="1" x14ac:dyDescent="0.25">
      <c r="A29" s="134" t="s">
        <v>26</v>
      </c>
      <c r="B29" s="135" t="s">
        <v>1008</v>
      </c>
      <c r="C29" s="171"/>
      <c r="D29" s="135" t="s">
        <v>992</v>
      </c>
      <c r="E29" s="136" t="s">
        <v>8</v>
      </c>
      <c r="F29" s="138">
        <v>2016</v>
      </c>
      <c r="G29" s="138" t="s">
        <v>27</v>
      </c>
      <c r="H29" s="138" t="s">
        <v>1009</v>
      </c>
      <c r="I29" s="138">
        <v>7.5</v>
      </c>
      <c r="J29" s="203">
        <v>7.8</v>
      </c>
      <c r="K29" s="141">
        <v>4500</v>
      </c>
      <c r="L29" s="142">
        <v>312</v>
      </c>
      <c r="M29" s="142">
        <v>20</v>
      </c>
      <c r="N29" s="142">
        <v>6200</v>
      </c>
      <c r="O29" s="142">
        <v>2800</v>
      </c>
      <c r="P29" s="161">
        <f>L29*O29+M29*N29</f>
        <v>997600</v>
      </c>
      <c r="Q29" s="16">
        <v>1</v>
      </c>
      <c r="R29" s="92">
        <v>7.5</v>
      </c>
      <c r="S29" s="92">
        <f>(K29-T29)*J29/100</f>
        <v>312</v>
      </c>
      <c r="T29" s="92">
        <v>500</v>
      </c>
      <c r="U29" s="98">
        <v>24640</v>
      </c>
      <c r="V29" s="92">
        <f>U29/12</f>
        <v>2053.3333333333335</v>
      </c>
      <c r="W29" s="92">
        <v>1.1000000000000001</v>
      </c>
      <c r="X29" s="92">
        <f>U29/12*W29</f>
        <v>2258.666666666667</v>
      </c>
      <c r="Y29" s="98">
        <v>1185600</v>
      </c>
    </row>
    <row r="30" spans="1:25" ht="15.75" customHeight="1" x14ac:dyDescent="0.25">
      <c r="A30" s="134" t="s">
        <v>26</v>
      </c>
      <c r="B30" s="135" t="s">
        <v>1008</v>
      </c>
      <c r="C30" s="204"/>
      <c r="D30" s="135" t="s">
        <v>992</v>
      </c>
      <c r="E30" s="173" t="s">
        <v>6</v>
      </c>
      <c r="F30" s="160">
        <v>2020</v>
      </c>
      <c r="G30" s="138" t="s">
        <v>28</v>
      </c>
      <c r="H30" s="138"/>
      <c r="I30" s="139">
        <v>8.1999999999999993</v>
      </c>
      <c r="J30" s="140">
        <v>8.1999999999999993</v>
      </c>
      <c r="K30" s="141">
        <v>4500</v>
      </c>
      <c r="L30" s="142">
        <v>328</v>
      </c>
      <c r="M30" s="142">
        <v>20</v>
      </c>
      <c r="N30" s="142">
        <v>6200</v>
      </c>
      <c r="O30" s="142">
        <v>2800</v>
      </c>
      <c r="P30" s="161">
        <f>L30*O30+M30*N30</f>
        <v>1042400</v>
      </c>
      <c r="Q30" s="16">
        <v>1</v>
      </c>
      <c r="R30" s="133">
        <f>8*1.031</f>
        <v>8.2479999999999993</v>
      </c>
      <c r="S30" s="92">
        <f>(K30-T30)*J30/100</f>
        <v>328</v>
      </c>
      <c r="T30" s="92">
        <v>500</v>
      </c>
      <c r="U30" s="98">
        <v>24640</v>
      </c>
      <c r="V30" s="92">
        <f>U30/12</f>
        <v>2053.3333333333335</v>
      </c>
      <c r="W30" s="92">
        <v>1.1000000000000001</v>
      </c>
      <c r="X30" s="92">
        <f>U30/12*W30</f>
        <v>2258.666666666667</v>
      </c>
      <c r="Y30" s="98">
        <v>1230400</v>
      </c>
    </row>
    <row r="31" spans="1:25" ht="15.75" customHeight="1" thickBot="1" x14ac:dyDescent="0.3">
      <c r="A31" s="176"/>
      <c r="B31" s="177"/>
      <c r="C31" s="178"/>
      <c r="D31" s="177"/>
      <c r="E31" s="179"/>
      <c r="F31" s="180"/>
      <c r="G31" s="181"/>
      <c r="H31" s="179"/>
      <c r="I31" s="149"/>
      <c r="J31" s="182"/>
      <c r="K31" s="183"/>
      <c r="L31" s="184"/>
      <c r="M31" s="184"/>
      <c r="N31" s="184"/>
      <c r="O31" s="184"/>
      <c r="P31" s="185">
        <f>SUM(P29:P30)</f>
        <v>2040000</v>
      </c>
      <c r="Q31" s="154"/>
      <c r="S31" s="92">
        <f>K31*J31/100</f>
        <v>0</v>
      </c>
      <c r="Y31" s="98">
        <v>2416000</v>
      </c>
    </row>
    <row r="32" spans="1:25" ht="15.75" customHeight="1" x14ac:dyDescent="0.25">
      <c r="A32" s="205" t="s">
        <v>1010</v>
      </c>
      <c r="B32" s="206"/>
      <c r="C32" s="207"/>
      <c r="D32" s="206"/>
      <c r="E32" s="208"/>
      <c r="F32" s="206"/>
      <c r="G32" s="209"/>
      <c r="H32" s="208"/>
      <c r="I32" s="209"/>
      <c r="J32" s="210"/>
      <c r="K32" s="210"/>
      <c r="L32" s="210"/>
      <c r="M32" s="210"/>
      <c r="N32" s="210"/>
      <c r="O32" s="210"/>
      <c r="P32" s="211"/>
      <c r="Q32" s="190"/>
    </row>
    <row r="33" spans="1:25" ht="15.75" customHeight="1" x14ac:dyDescent="0.25">
      <c r="A33" s="134" t="s">
        <v>29</v>
      </c>
      <c r="B33" s="135" t="s">
        <v>1011</v>
      </c>
      <c r="C33" s="12"/>
      <c r="D33" s="135" t="s">
        <v>992</v>
      </c>
      <c r="E33" s="173" t="s">
        <v>6</v>
      </c>
      <c r="F33" s="138">
        <v>2020</v>
      </c>
      <c r="G33" s="138" t="s">
        <v>30</v>
      </c>
      <c r="H33" s="138"/>
      <c r="I33" s="139">
        <v>8.1999999999999993</v>
      </c>
      <c r="J33" s="140">
        <v>8.1999999999999993</v>
      </c>
      <c r="K33" s="141">
        <v>4500</v>
      </c>
      <c r="L33" s="141">
        <v>328</v>
      </c>
      <c r="M33" s="141">
        <v>20</v>
      </c>
      <c r="N33" s="142">
        <v>6200</v>
      </c>
      <c r="O33" s="142">
        <v>2800</v>
      </c>
      <c r="P33" s="143">
        <f>L33*O33+M33*N33</f>
        <v>1042400</v>
      </c>
      <c r="Q33" s="16">
        <v>1</v>
      </c>
      <c r="R33" s="133">
        <f>8*1.031</f>
        <v>8.2479999999999993</v>
      </c>
      <c r="S33" s="92">
        <f>(K33-T33)*J33/100</f>
        <v>328</v>
      </c>
      <c r="T33" s="92">
        <v>500</v>
      </c>
      <c r="Y33" s="98">
        <v>1230400</v>
      </c>
    </row>
    <row r="34" spans="1:25" ht="15.75" customHeight="1" x14ac:dyDescent="0.25">
      <c r="A34" s="134" t="s">
        <v>29</v>
      </c>
      <c r="B34" s="135" t="s">
        <v>1011</v>
      </c>
      <c r="C34" s="171" t="s">
        <v>1012</v>
      </c>
      <c r="D34" s="135" t="s">
        <v>992</v>
      </c>
      <c r="E34" s="173" t="s">
        <v>8</v>
      </c>
      <c r="F34" s="138">
        <v>2020</v>
      </c>
      <c r="G34" s="138" t="s">
        <v>31</v>
      </c>
      <c r="H34" s="138"/>
      <c r="I34" s="160">
        <v>7.5</v>
      </c>
      <c r="J34" s="140">
        <v>7.8</v>
      </c>
      <c r="K34" s="141">
        <v>4500</v>
      </c>
      <c r="L34" s="142">
        <v>312</v>
      </c>
      <c r="M34" s="142">
        <v>20</v>
      </c>
      <c r="N34" s="142">
        <v>6200</v>
      </c>
      <c r="O34" s="142">
        <v>2800</v>
      </c>
      <c r="P34" s="143">
        <f>L34*O34+M34*N34</f>
        <v>997600</v>
      </c>
      <c r="Q34" s="16">
        <v>1</v>
      </c>
      <c r="R34" s="92">
        <v>7.5</v>
      </c>
      <c r="S34" s="92">
        <f>(K34-T34)*J34/100</f>
        <v>312</v>
      </c>
      <c r="T34" s="92">
        <v>500</v>
      </c>
      <c r="U34" s="98">
        <v>24640</v>
      </c>
      <c r="V34" s="92">
        <f>U34/12</f>
        <v>2053.3333333333335</v>
      </c>
      <c r="W34" s="92">
        <v>1.1000000000000001</v>
      </c>
      <c r="X34" s="92">
        <f>U34/12*W34</f>
        <v>2258.666666666667</v>
      </c>
      <c r="Y34" s="98">
        <v>1185600</v>
      </c>
    </row>
    <row r="35" spans="1:25" ht="15.75" customHeight="1" thickBot="1" x14ac:dyDescent="0.3">
      <c r="A35" s="144"/>
      <c r="B35" s="145"/>
      <c r="C35" s="146"/>
      <c r="D35" s="145"/>
      <c r="E35" s="147"/>
      <c r="F35" s="148"/>
      <c r="G35" s="149"/>
      <c r="H35" s="147"/>
      <c r="I35" s="149"/>
      <c r="J35" s="150"/>
      <c r="K35" s="151"/>
      <c r="L35" s="152"/>
      <c r="M35" s="152"/>
      <c r="N35" s="152"/>
      <c r="O35" s="152"/>
      <c r="P35" s="153">
        <f>SUM(P33:P34)</f>
        <v>2040000</v>
      </c>
      <c r="Q35" s="154"/>
      <c r="Y35" s="98">
        <v>2416000</v>
      </c>
    </row>
    <row r="36" spans="1:25" ht="15.75" customHeight="1" x14ac:dyDescent="0.25">
      <c r="A36" s="134" t="s">
        <v>32</v>
      </c>
      <c r="B36" s="135" t="s">
        <v>1013</v>
      </c>
      <c r="C36" s="172" t="s">
        <v>995</v>
      </c>
      <c r="D36" s="135" t="s">
        <v>992</v>
      </c>
      <c r="E36" s="173" t="s">
        <v>6</v>
      </c>
      <c r="F36" s="174">
        <v>2020</v>
      </c>
      <c r="G36" s="138" t="s">
        <v>33</v>
      </c>
      <c r="H36" s="138"/>
      <c r="I36" s="139">
        <v>8.1999999999999993</v>
      </c>
      <c r="J36" s="140">
        <v>8.1999999999999993</v>
      </c>
      <c r="K36" s="212">
        <v>5000</v>
      </c>
      <c r="L36" s="158" t="s">
        <v>1004</v>
      </c>
      <c r="M36" s="141"/>
      <c r="N36" s="142"/>
      <c r="O36" s="142"/>
      <c r="P36" s="143">
        <v>0</v>
      </c>
      <c r="Q36" s="16">
        <v>1</v>
      </c>
      <c r="R36" s="133">
        <f>8*1.031</f>
        <v>8.2479999999999993</v>
      </c>
      <c r="S36" s="92">
        <f>(K36-T36)*J36/100</f>
        <v>369</v>
      </c>
      <c r="T36" s="92">
        <v>500</v>
      </c>
      <c r="V36" s="92"/>
      <c r="Y36" s="98">
        <v>1345200</v>
      </c>
    </row>
    <row r="37" spans="1:25" ht="15.75" customHeight="1" x14ac:dyDescent="0.25">
      <c r="A37" s="134" t="s">
        <v>32</v>
      </c>
      <c r="B37" s="135" t="s">
        <v>1013</v>
      </c>
      <c r="C37" s="172" t="s">
        <v>995</v>
      </c>
      <c r="D37" s="213" t="s">
        <v>992</v>
      </c>
      <c r="E37" s="173" t="s">
        <v>8</v>
      </c>
      <c r="F37" s="174">
        <v>2020</v>
      </c>
      <c r="G37" s="138" t="s">
        <v>34</v>
      </c>
      <c r="H37" s="138"/>
      <c r="I37" s="160">
        <v>7.5</v>
      </c>
      <c r="J37" s="140">
        <v>7.8</v>
      </c>
      <c r="K37" s="212">
        <v>5000</v>
      </c>
      <c r="L37" s="142">
        <v>351</v>
      </c>
      <c r="M37" s="142">
        <v>20</v>
      </c>
      <c r="N37" s="142">
        <v>6200</v>
      </c>
      <c r="O37" s="142">
        <v>2800</v>
      </c>
      <c r="P37" s="161">
        <f>L37*O37+M37*N37</f>
        <v>1106800</v>
      </c>
      <c r="Q37" s="16">
        <v>1</v>
      </c>
      <c r="R37" s="92">
        <v>7.5</v>
      </c>
      <c r="S37" s="92">
        <f>(K37-T37)*J37/100</f>
        <v>351</v>
      </c>
      <c r="T37" s="92">
        <v>500</v>
      </c>
      <c r="V37" s="92"/>
      <c r="Y37" s="98">
        <v>1294800</v>
      </c>
    </row>
    <row r="38" spans="1:25" ht="15.75" customHeight="1" x14ac:dyDescent="0.25">
      <c r="A38" s="134" t="s">
        <v>32</v>
      </c>
      <c r="B38" s="135" t="s">
        <v>1013</v>
      </c>
      <c r="C38" s="172" t="s">
        <v>995</v>
      </c>
      <c r="D38" s="135" t="s">
        <v>992</v>
      </c>
      <c r="E38" s="173" t="s">
        <v>21</v>
      </c>
      <c r="F38" s="174">
        <v>2020</v>
      </c>
      <c r="G38" s="138" t="s">
        <v>35</v>
      </c>
      <c r="H38" s="138"/>
      <c r="I38" s="139">
        <v>9</v>
      </c>
      <c r="J38" s="140">
        <v>9</v>
      </c>
      <c r="K38" s="141">
        <v>5000</v>
      </c>
      <c r="L38" s="142">
        <v>405</v>
      </c>
      <c r="M38" s="142">
        <v>20</v>
      </c>
      <c r="N38" s="142">
        <v>6200</v>
      </c>
      <c r="O38" s="142">
        <v>2800</v>
      </c>
      <c r="P38" s="161">
        <f>L38*O38+M38*N38</f>
        <v>1258000</v>
      </c>
      <c r="Q38" s="16">
        <v>1</v>
      </c>
      <c r="R38" s="195">
        <f>8.7*1.031</f>
        <v>8.9696999999999978</v>
      </c>
      <c r="S38" s="92">
        <f>(K38-T38)*J38/100</f>
        <v>405</v>
      </c>
      <c r="T38" s="92">
        <v>500</v>
      </c>
      <c r="V38" s="92"/>
      <c r="Y38" s="98">
        <v>1446000</v>
      </c>
    </row>
    <row r="39" spans="1:25" ht="15.75" customHeight="1" x14ac:dyDescent="0.25">
      <c r="A39" s="134" t="s">
        <v>32</v>
      </c>
      <c r="B39" s="135" t="s">
        <v>1013</v>
      </c>
      <c r="C39" s="172" t="s">
        <v>1014</v>
      </c>
      <c r="D39" s="163" t="s">
        <v>997</v>
      </c>
      <c r="E39" s="198" t="s">
        <v>159</v>
      </c>
      <c r="F39" s="135">
        <v>2023</v>
      </c>
      <c r="G39" s="138" t="s">
        <v>1015</v>
      </c>
      <c r="H39" s="174"/>
      <c r="I39" s="214">
        <v>7.1</v>
      </c>
      <c r="J39" s="200"/>
      <c r="K39" s="175">
        <v>5000</v>
      </c>
      <c r="L39" s="201"/>
      <c r="M39" s="201">
        <v>355</v>
      </c>
      <c r="N39" s="201">
        <v>9000</v>
      </c>
      <c r="O39" s="201"/>
      <c r="P39" s="161">
        <f>L39*O39+M39*N39</f>
        <v>3195000</v>
      </c>
      <c r="Q39" s="16">
        <v>1</v>
      </c>
      <c r="R39" s="195">
        <f>8.7*1.031</f>
        <v>8.9696999999999978</v>
      </c>
      <c r="S39" s="92">
        <f>(K39-T39)*I39/100</f>
        <v>355</v>
      </c>
      <c r="V39" s="92"/>
    </row>
    <row r="40" spans="1:25" ht="15.75" customHeight="1" thickBot="1" x14ac:dyDescent="0.3">
      <c r="A40" s="176"/>
      <c r="B40" s="177"/>
      <c r="C40" s="178"/>
      <c r="D40" s="177"/>
      <c r="E40" s="215"/>
      <c r="F40" s="177"/>
      <c r="G40" s="216"/>
      <c r="H40" s="215"/>
      <c r="I40" s="216"/>
      <c r="J40" s="182"/>
      <c r="K40" s="183"/>
      <c r="L40" s="184"/>
      <c r="M40" s="184"/>
      <c r="N40" s="184"/>
      <c r="O40" s="184"/>
      <c r="P40" s="185">
        <f>SUM(P36:P39)</f>
        <v>5559800</v>
      </c>
      <c r="Q40" s="154"/>
      <c r="Y40" s="98">
        <v>4086000</v>
      </c>
    </row>
    <row r="41" spans="1:25" ht="15.75" customHeight="1" x14ac:dyDescent="0.25">
      <c r="A41" s="205" t="s">
        <v>1016</v>
      </c>
      <c r="B41" s="206"/>
      <c r="C41" s="207"/>
      <c r="D41" s="206"/>
      <c r="E41" s="208"/>
      <c r="F41" s="206"/>
      <c r="G41" s="209"/>
      <c r="H41" s="217"/>
      <c r="I41" s="209"/>
      <c r="J41" s="210"/>
      <c r="K41" s="210"/>
      <c r="L41" s="210"/>
      <c r="M41" s="210"/>
      <c r="N41" s="210"/>
      <c r="O41" s="210"/>
      <c r="P41" s="211"/>
      <c r="Q41" s="190"/>
    </row>
    <row r="42" spans="1:25" ht="15.75" customHeight="1" x14ac:dyDescent="0.25">
      <c r="A42" s="134" t="s">
        <v>36</v>
      </c>
      <c r="B42" s="135" t="s">
        <v>1017</v>
      </c>
      <c r="C42" s="218" t="s">
        <v>1018</v>
      </c>
      <c r="D42" s="219" t="s">
        <v>992</v>
      </c>
      <c r="E42" s="136" t="s">
        <v>8</v>
      </c>
      <c r="F42" s="138">
        <v>2021</v>
      </c>
      <c r="G42" s="138" t="s">
        <v>37</v>
      </c>
      <c r="H42" s="220"/>
      <c r="I42" s="138">
        <v>7.5</v>
      </c>
      <c r="J42" s="140">
        <v>7.8</v>
      </c>
      <c r="K42" s="141">
        <v>7000</v>
      </c>
      <c r="L42" s="142">
        <v>507</v>
      </c>
      <c r="M42" s="142">
        <v>20</v>
      </c>
      <c r="N42" s="142">
        <v>6200</v>
      </c>
      <c r="O42" s="142">
        <v>2800</v>
      </c>
      <c r="P42" s="161">
        <f>L42*O42+M42*N42</f>
        <v>1543600</v>
      </c>
      <c r="Q42" s="16">
        <v>1</v>
      </c>
      <c r="R42" s="92">
        <v>7.5</v>
      </c>
      <c r="S42" s="92">
        <f>(K42-T42)*J42/100</f>
        <v>507</v>
      </c>
      <c r="T42" s="92">
        <v>500</v>
      </c>
      <c r="U42" s="98">
        <v>24640</v>
      </c>
      <c r="V42" s="92">
        <f>U42/12</f>
        <v>2053.3333333333335</v>
      </c>
      <c r="W42" s="92">
        <v>1.1000000000000001</v>
      </c>
      <c r="X42" s="92">
        <f>U42/12*W42</f>
        <v>2258.666666666667</v>
      </c>
      <c r="Y42" s="98">
        <v>1731600</v>
      </c>
    </row>
    <row r="43" spans="1:25" ht="15.75" customHeight="1" x14ac:dyDescent="0.25">
      <c r="A43" s="134" t="s">
        <v>36</v>
      </c>
      <c r="B43" s="219" t="s">
        <v>1017</v>
      </c>
      <c r="C43" s="171"/>
      <c r="D43" s="219" t="s">
        <v>992</v>
      </c>
      <c r="E43" s="136" t="s">
        <v>23</v>
      </c>
      <c r="F43" s="138">
        <v>2018</v>
      </c>
      <c r="G43" s="138" t="s">
        <v>38</v>
      </c>
      <c r="H43" s="138"/>
      <c r="I43" s="139">
        <v>9.9</v>
      </c>
      <c r="J43" s="140">
        <v>9.9</v>
      </c>
      <c r="K43" s="141">
        <v>7000</v>
      </c>
      <c r="L43" s="142">
        <v>643</v>
      </c>
      <c r="M43" s="142">
        <v>20</v>
      </c>
      <c r="N43" s="142">
        <v>6200</v>
      </c>
      <c r="O43" s="142">
        <v>2800</v>
      </c>
      <c r="P43" s="161">
        <f>L43*O43+M43*N43</f>
        <v>1924400</v>
      </c>
      <c r="Q43" s="16">
        <v>1</v>
      </c>
      <c r="R43" s="197">
        <f>9.6*1.031</f>
        <v>9.8975999999999988</v>
      </c>
      <c r="S43" s="92">
        <f>(K43-T43)*J43/100</f>
        <v>643.5</v>
      </c>
      <c r="T43" s="92">
        <v>500</v>
      </c>
      <c r="U43" s="98">
        <v>24640</v>
      </c>
      <c r="V43" s="92">
        <f>U43/12</f>
        <v>2053.3333333333335</v>
      </c>
      <c r="W43" s="92">
        <v>1.1000000000000001</v>
      </c>
      <c r="X43" s="92">
        <f>U43/12*W43</f>
        <v>2258.666666666667</v>
      </c>
      <c r="Y43" s="98">
        <v>2112400</v>
      </c>
    </row>
    <row r="44" spans="1:25" ht="15.75" customHeight="1" x14ac:dyDescent="0.25">
      <c r="A44" s="134" t="s">
        <v>36</v>
      </c>
      <c r="B44" s="135" t="s">
        <v>1017</v>
      </c>
      <c r="C44" s="171" t="s">
        <v>1012</v>
      </c>
      <c r="D44" s="219" t="s">
        <v>992</v>
      </c>
      <c r="E44" s="136" t="s">
        <v>8</v>
      </c>
      <c r="F44" s="138">
        <v>2020</v>
      </c>
      <c r="G44" s="138" t="s">
        <v>39</v>
      </c>
      <c r="H44" s="138"/>
      <c r="I44" s="160">
        <v>7.5</v>
      </c>
      <c r="J44" s="140">
        <v>7.8</v>
      </c>
      <c r="K44" s="141">
        <v>7000</v>
      </c>
      <c r="L44" s="142">
        <v>507</v>
      </c>
      <c r="M44" s="142">
        <v>20</v>
      </c>
      <c r="N44" s="142">
        <v>6200</v>
      </c>
      <c r="O44" s="142">
        <v>2800</v>
      </c>
      <c r="P44" s="161">
        <f>L44*O44+M44*N44</f>
        <v>1543600</v>
      </c>
      <c r="Q44" s="16">
        <v>1</v>
      </c>
      <c r="R44" s="92">
        <v>7.5</v>
      </c>
      <c r="S44" s="92">
        <f>(K44-T44)*J44/100</f>
        <v>507</v>
      </c>
      <c r="T44" s="92">
        <v>500</v>
      </c>
      <c r="V44" s="92"/>
      <c r="Y44" s="98">
        <v>1731600</v>
      </c>
    </row>
    <row r="45" spans="1:25" ht="15.75" customHeight="1" x14ac:dyDescent="0.25">
      <c r="A45" s="134" t="s">
        <v>36</v>
      </c>
      <c r="B45" s="135" t="s">
        <v>1017</v>
      </c>
      <c r="C45" s="172" t="s">
        <v>1019</v>
      </c>
      <c r="D45" s="163" t="s">
        <v>997</v>
      </c>
      <c r="E45" s="198" t="s">
        <v>159</v>
      </c>
      <c r="F45" s="135">
        <v>2023</v>
      </c>
      <c r="G45" s="138" t="s">
        <v>1020</v>
      </c>
      <c r="H45" s="174"/>
      <c r="I45" s="199">
        <v>7.1</v>
      </c>
      <c r="J45" s="200"/>
      <c r="K45" s="175">
        <v>7000</v>
      </c>
      <c r="L45" s="201"/>
      <c r="M45" s="201">
        <v>497</v>
      </c>
      <c r="N45" s="201">
        <v>9000</v>
      </c>
      <c r="O45" s="201"/>
      <c r="P45" s="161">
        <f>L45*O45+M45*N45</f>
        <v>4473000</v>
      </c>
      <c r="Q45" s="16">
        <v>1</v>
      </c>
      <c r="R45" s="92">
        <v>7.5</v>
      </c>
      <c r="S45" s="92">
        <f>(K45-T45)*I45/100</f>
        <v>497</v>
      </c>
      <c r="V45" s="92"/>
    </row>
    <row r="46" spans="1:25" ht="15.75" customHeight="1" thickBot="1" x14ac:dyDescent="0.3">
      <c r="A46" s="176"/>
      <c r="B46" s="177"/>
      <c r="C46" s="178"/>
      <c r="D46" s="177"/>
      <c r="E46" s="215"/>
      <c r="F46" s="177"/>
      <c r="G46" s="216"/>
      <c r="H46" s="215"/>
      <c r="I46" s="216"/>
      <c r="J46" s="182"/>
      <c r="K46" s="183"/>
      <c r="L46" s="184"/>
      <c r="M46" s="184"/>
      <c r="N46" s="184"/>
      <c r="O46" s="184"/>
      <c r="P46" s="185">
        <f>SUM(P42:P45)</f>
        <v>9484600</v>
      </c>
      <c r="Q46" s="154"/>
      <c r="S46" s="92">
        <f>K46*J46/100</f>
        <v>0</v>
      </c>
      <c r="Y46" s="98">
        <v>5575600</v>
      </c>
    </row>
    <row r="47" spans="1:25" ht="15.75" customHeight="1" x14ac:dyDescent="0.25">
      <c r="A47" s="205" t="s">
        <v>1021</v>
      </c>
      <c r="B47" s="206"/>
      <c r="C47" s="207"/>
      <c r="D47" s="206"/>
      <c r="E47" s="208"/>
      <c r="F47" s="206"/>
      <c r="G47" s="209"/>
      <c r="H47" s="208"/>
      <c r="I47" s="209"/>
      <c r="J47" s="210"/>
      <c r="K47" s="210"/>
      <c r="L47" s="210"/>
      <c r="M47" s="210"/>
      <c r="N47" s="210"/>
      <c r="O47" s="210"/>
      <c r="P47" s="211"/>
      <c r="Q47" s="190"/>
    </row>
    <row r="48" spans="1:25" ht="15.75" customHeight="1" x14ac:dyDescent="0.25">
      <c r="A48" s="134" t="s">
        <v>40</v>
      </c>
      <c r="B48" s="137" t="s">
        <v>1022</v>
      </c>
      <c r="C48" s="18"/>
      <c r="D48" s="219" t="s">
        <v>992</v>
      </c>
      <c r="E48" s="173" t="s">
        <v>23</v>
      </c>
      <c r="F48" s="138">
        <v>2018</v>
      </c>
      <c r="G48" s="138" t="s">
        <v>41</v>
      </c>
      <c r="H48" s="138"/>
      <c r="I48" s="139">
        <v>9.9</v>
      </c>
      <c r="J48" s="221">
        <v>9.9</v>
      </c>
      <c r="K48" s="141">
        <v>4500</v>
      </c>
      <c r="L48" s="142">
        <v>396</v>
      </c>
      <c r="M48" s="142">
        <v>20</v>
      </c>
      <c r="N48" s="142">
        <v>6200</v>
      </c>
      <c r="O48" s="142">
        <v>2800</v>
      </c>
      <c r="P48" s="143">
        <f>L48*O48+M48*N48</f>
        <v>1232800</v>
      </c>
      <c r="Q48" s="16">
        <v>1</v>
      </c>
      <c r="R48" s="197">
        <f>9.6*1.031</f>
        <v>9.8975999999999988</v>
      </c>
      <c r="S48" s="92">
        <f>(K48-T48)*J48/100</f>
        <v>396</v>
      </c>
      <c r="T48" s="92">
        <v>500</v>
      </c>
      <c r="U48" s="98">
        <v>24640</v>
      </c>
      <c r="V48" s="92">
        <f>U48/12</f>
        <v>2053.3333333333335</v>
      </c>
      <c r="W48" s="92">
        <v>1.1000000000000001</v>
      </c>
      <c r="X48" s="92">
        <f>U48/12*W48</f>
        <v>2258.666666666667</v>
      </c>
      <c r="Y48" s="98">
        <v>1558000</v>
      </c>
    </row>
    <row r="49" spans="1:25" ht="15.75" customHeight="1" x14ac:dyDescent="0.25">
      <c r="A49" s="134" t="s">
        <v>40</v>
      </c>
      <c r="B49" s="135" t="s">
        <v>1022</v>
      </c>
      <c r="C49" s="222" t="s">
        <v>1023</v>
      </c>
      <c r="D49" s="219" t="s">
        <v>992</v>
      </c>
      <c r="E49" s="173" t="s">
        <v>8</v>
      </c>
      <c r="F49" s="137">
        <v>2021</v>
      </c>
      <c r="G49" s="14" t="s">
        <v>42</v>
      </c>
      <c r="H49" s="136"/>
      <c r="I49" s="160">
        <v>7.5</v>
      </c>
      <c r="J49" s="140">
        <v>7.8</v>
      </c>
      <c r="K49" s="141">
        <v>4500</v>
      </c>
      <c r="L49" s="142">
        <v>312</v>
      </c>
      <c r="M49" s="142">
        <v>20</v>
      </c>
      <c r="N49" s="142">
        <v>6200</v>
      </c>
      <c r="O49" s="142">
        <v>2800</v>
      </c>
      <c r="P49" s="161">
        <f>L49*O49+M49*N49</f>
        <v>997600</v>
      </c>
      <c r="Q49" s="16">
        <v>1</v>
      </c>
      <c r="R49" s="92">
        <v>7.5</v>
      </c>
      <c r="S49" s="92">
        <f>(K49-T49)*J49/100</f>
        <v>312</v>
      </c>
      <c r="T49" s="92">
        <v>500</v>
      </c>
      <c r="U49" s="98">
        <v>24640</v>
      </c>
      <c r="V49" s="92">
        <f>U49/12</f>
        <v>2053.3333333333335</v>
      </c>
      <c r="W49" s="92">
        <v>1.1000000000000001</v>
      </c>
      <c r="X49" s="92">
        <f>U49/12*W49</f>
        <v>2258.666666666667</v>
      </c>
      <c r="Y49" s="98">
        <v>1294800</v>
      </c>
    </row>
    <row r="50" spans="1:25" ht="15.75" customHeight="1" thickBot="1" x14ac:dyDescent="0.3">
      <c r="A50" s="144"/>
      <c r="B50" s="145"/>
      <c r="C50" s="146"/>
      <c r="D50" s="145"/>
      <c r="E50" s="147"/>
      <c r="F50" s="148"/>
      <c r="G50" s="149"/>
      <c r="H50" s="147"/>
      <c r="I50" s="149"/>
      <c r="J50" s="150"/>
      <c r="K50" s="151"/>
      <c r="L50" s="152"/>
      <c r="M50" s="152"/>
      <c r="N50" s="152"/>
      <c r="O50" s="152"/>
      <c r="P50" s="185">
        <f>SUM(P48:P49)</f>
        <v>2230400</v>
      </c>
      <c r="Q50" s="154"/>
      <c r="S50" s="92">
        <f>K50*J50/100</f>
        <v>0</v>
      </c>
      <c r="Y50" s="98">
        <v>7000000</v>
      </c>
    </row>
    <row r="51" spans="1:25" ht="15.75" customHeight="1" x14ac:dyDescent="0.25">
      <c r="A51" s="159" t="s">
        <v>43</v>
      </c>
      <c r="B51" s="124" t="s">
        <v>1024</v>
      </c>
      <c r="C51" s="191" t="s">
        <v>1025</v>
      </c>
      <c r="D51" s="124" t="s">
        <v>992</v>
      </c>
      <c r="E51" s="192" t="s">
        <v>6</v>
      </c>
      <c r="F51" s="223">
        <v>2021</v>
      </c>
      <c r="G51" s="223" t="s">
        <v>44</v>
      </c>
      <c r="H51" s="127"/>
      <c r="I51" s="128">
        <v>8.1999999999999993</v>
      </c>
      <c r="J51" s="129">
        <v>8.1999999999999993</v>
      </c>
      <c r="K51" s="130">
        <v>5000</v>
      </c>
      <c r="L51" s="131">
        <v>369</v>
      </c>
      <c r="M51" s="131">
        <v>20</v>
      </c>
      <c r="N51" s="131">
        <v>6200</v>
      </c>
      <c r="O51" s="131">
        <v>2800</v>
      </c>
      <c r="P51" s="132">
        <f>L51*O51+M51*N51</f>
        <v>1157200</v>
      </c>
      <c r="Q51" s="16">
        <v>1</v>
      </c>
      <c r="R51" s="194">
        <f>7.4*1.031</f>
        <v>7.6293999999999995</v>
      </c>
      <c r="S51" s="92">
        <f>(K51-T51)*J51/100</f>
        <v>369</v>
      </c>
      <c r="T51" s="92">
        <v>500</v>
      </c>
      <c r="U51" s="98">
        <v>24640</v>
      </c>
      <c r="V51" s="92">
        <f>U51/12</f>
        <v>2053.3333333333335</v>
      </c>
      <c r="W51" s="92">
        <v>1.1000000000000001</v>
      </c>
      <c r="X51" s="92">
        <f>U51/12*W51</f>
        <v>2258.666666666667</v>
      </c>
      <c r="Y51" s="98">
        <v>1230400</v>
      </c>
    </row>
    <row r="52" spans="1:25" ht="15.75" customHeight="1" x14ac:dyDescent="0.25">
      <c r="A52" s="159" t="s">
        <v>43</v>
      </c>
      <c r="B52" s="135" t="s">
        <v>1024</v>
      </c>
      <c r="C52" s="171"/>
      <c r="D52" s="135" t="s">
        <v>992</v>
      </c>
      <c r="E52" s="173" t="s">
        <v>8</v>
      </c>
      <c r="F52" s="138">
        <v>2020</v>
      </c>
      <c r="G52" s="160" t="s">
        <v>45</v>
      </c>
      <c r="H52" s="138"/>
      <c r="I52" s="160">
        <v>7.5</v>
      </c>
      <c r="J52" s="140">
        <v>7.8</v>
      </c>
      <c r="K52" s="141">
        <v>5000</v>
      </c>
      <c r="L52" s="142">
        <v>351</v>
      </c>
      <c r="M52" s="142">
        <v>20</v>
      </c>
      <c r="N52" s="224">
        <v>6200</v>
      </c>
      <c r="O52" s="142">
        <v>2800</v>
      </c>
      <c r="P52" s="143">
        <f>L52*O52+M52*N52</f>
        <v>1106800</v>
      </c>
      <c r="Q52" s="16">
        <v>1</v>
      </c>
      <c r="R52" s="92">
        <v>7.5</v>
      </c>
      <c r="S52" s="92">
        <f>(K52-T52)*J52/100</f>
        <v>351</v>
      </c>
      <c r="T52" s="92">
        <v>500</v>
      </c>
      <c r="V52" s="92"/>
      <c r="Y52" s="98">
        <v>1185600</v>
      </c>
    </row>
    <row r="53" spans="1:25" ht="15.75" customHeight="1" x14ac:dyDescent="0.25">
      <c r="A53" s="159" t="s">
        <v>43</v>
      </c>
      <c r="B53" s="135" t="s">
        <v>1024</v>
      </c>
      <c r="C53" s="222" t="s">
        <v>1026</v>
      </c>
      <c r="D53" s="225" t="s">
        <v>1027</v>
      </c>
      <c r="E53" s="173" t="s">
        <v>46</v>
      </c>
      <c r="F53" s="137">
        <v>2022</v>
      </c>
      <c r="G53" s="14" t="s">
        <v>47</v>
      </c>
      <c r="H53" s="136"/>
      <c r="I53" s="139">
        <v>10.8</v>
      </c>
      <c r="J53" s="140"/>
      <c r="K53" s="141">
        <v>5000</v>
      </c>
      <c r="L53" s="142"/>
      <c r="M53" s="142">
        <v>540</v>
      </c>
      <c r="N53" s="142">
        <v>11000</v>
      </c>
      <c r="O53" s="142"/>
      <c r="P53" s="161">
        <f>L53*O53+M53*N53</f>
        <v>5940000</v>
      </c>
      <c r="Q53" s="16">
        <v>1</v>
      </c>
      <c r="S53" s="92">
        <f>(K53-T53)*I53/100</f>
        <v>540</v>
      </c>
      <c r="V53" s="92"/>
    </row>
    <row r="54" spans="1:25" ht="15.75" customHeight="1" thickBot="1" x14ac:dyDescent="0.3">
      <c r="A54" s="144"/>
      <c r="B54" s="145"/>
      <c r="C54" s="146"/>
      <c r="D54" s="145"/>
      <c r="E54" s="147"/>
      <c r="F54" s="148"/>
      <c r="G54" s="149"/>
      <c r="H54" s="147"/>
      <c r="I54" s="149"/>
      <c r="J54" s="226"/>
      <c r="K54" s="227"/>
      <c r="L54" s="228"/>
      <c r="M54" s="228"/>
      <c r="N54" s="147"/>
      <c r="O54" s="147"/>
      <c r="P54" s="153">
        <f>SUM(P51:P53)</f>
        <v>8204000</v>
      </c>
      <c r="Q54" s="154"/>
      <c r="Y54" s="98">
        <v>2416000</v>
      </c>
    </row>
    <row r="55" spans="1:25" ht="15.75" customHeight="1" x14ac:dyDescent="0.25">
      <c r="A55" s="205" t="s">
        <v>1028</v>
      </c>
      <c r="B55" s="206"/>
      <c r="C55" s="207"/>
      <c r="D55" s="206"/>
      <c r="E55" s="208"/>
      <c r="F55" s="206"/>
      <c r="G55" s="209"/>
      <c r="H55" s="208"/>
      <c r="I55" s="209"/>
      <c r="J55" s="210"/>
      <c r="K55" s="210"/>
      <c r="L55" s="210"/>
      <c r="M55" s="210"/>
      <c r="N55" s="210"/>
      <c r="O55" s="210"/>
      <c r="P55" s="211"/>
      <c r="Q55" s="190"/>
      <c r="S55" s="92">
        <f>K55*J55/100</f>
        <v>0</v>
      </c>
    </row>
    <row r="56" spans="1:25" ht="15.75" customHeight="1" x14ac:dyDescent="0.25">
      <c r="A56" s="159" t="s">
        <v>48</v>
      </c>
      <c r="B56" s="135" t="s">
        <v>1029</v>
      </c>
      <c r="C56" s="162"/>
      <c r="D56" s="135" t="s">
        <v>992</v>
      </c>
      <c r="E56" s="173" t="s">
        <v>8</v>
      </c>
      <c r="F56" s="138">
        <v>2020</v>
      </c>
      <c r="G56" s="138" t="s">
        <v>49</v>
      </c>
      <c r="H56" s="138"/>
      <c r="I56" s="138">
        <v>7.5</v>
      </c>
      <c r="J56" s="140">
        <v>7.8</v>
      </c>
      <c r="K56" s="141">
        <v>4500</v>
      </c>
      <c r="L56" s="142">
        <v>312</v>
      </c>
      <c r="M56" s="142">
        <v>20</v>
      </c>
      <c r="N56" s="142">
        <v>6200</v>
      </c>
      <c r="O56" s="142">
        <v>2800</v>
      </c>
      <c r="P56" s="161">
        <f>L56*O56+M56*N56</f>
        <v>997600</v>
      </c>
      <c r="Q56" s="16">
        <v>1</v>
      </c>
      <c r="R56" s="92">
        <v>7.5</v>
      </c>
      <c r="S56" s="92">
        <f>(K56-T56)*J56/100</f>
        <v>312</v>
      </c>
      <c r="T56" s="92">
        <v>500</v>
      </c>
      <c r="U56" s="98">
        <v>24640</v>
      </c>
      <c r="V56" s="92">
        <f>U56/12</f>
        <v>2053.3333333333335</v>
      </c>
      <c r="W56" s="92">
        <v>1.1000000000000001</v>
      </c>
      <c r="X56" s="92">
        <f>U56/12*W56</f>
        <v>2258.666666666667</v>
      </c>
      <c r="Y56" s="98">
        <v>1185600</v>
      </c>
    </row>
    <row r="57" spans="1:25" ht="15.75" customHeight="1" x14ac:dyDescent="0.25">
      <c r="A57" s="159" t="s">
        <v>48</v>
      </c>
      <c r="B57" s="135" t="s">
        <v>1029</v>
      </c>
      <c r="C57" s="171"/>
      <c r="D57" s="135" t="s">
        <v>992</v>
      </c>
      <c r="E57" s="229" t="s">
        <v>6</v>
      </c>
      <c r="F57" s="230">
        <v>2018</v>
      </c>
      <c r="G57" s="230" t="s">
        <v>50</v>
      </c>
      <c r="H57" s="138"/>
      <c r="I57" s="139">
        <v>8.1999999999999993</v>
      </c>
      <c r="J57" s="140">
        <v>8.1999999999999993</v>
      </c>
      <c r="K57" s="141">
        <v>4500</v>
      </c>
      <c r="L57" s="231" t="s">
        <v>994</v>
      </c>
      <c r="M57" s="142"/>
      <c r="N57" s="142"/>
      <c r="O57" s="142"/>
      <c r="P57" s="161"/>
      <c r="Q57" s="16">
        <v>1</v>
      </c>
      <c r="R57" s="133">
        <f>8*1.031</f>
        <v>8.2479999999999993</v>
      </c>
      <c r="S57" s="92">
        <f>(K57-T57)*J57/100</f>
        <v>328</v>
      </c>
      <c r="T57" s="92">
        <v>500</v>
      </c>
      <c r="U57" s="98">
        <v>24640</v>
      </c>
      <c r="V57" s="92">
        <f>U57/12</f>
        <v>2053.3333333333335</v>
      </c>
      <c r="W57" s="92">
        <v>1.1000000000000001</v>
      </c>
      <c r="X57" s="92">
        <f>U57/12*W57</f>
        <v>2258.666666666667</v>
      </c>
      <c r="Y57" s="98">
        <v>1230400</v>
      </c>
    </row>
    <row r="58" spans="1:25" ht="15.75" customHeight="1" x14ac:dyDescent="0.25">
      <c r="A58" s="159" t="s">
        <v>48</v>
      </c>
      <c r="B58" s="135" t="s">
        <v>1029</v>
      </c>
      <c r="C58" s="171" t="s">
        <v>1030</v>
      </c>
      <c r="D58" s="135" t="s">
        <v>992</v>
      </c>
      <c r="E58" s="136" t="s">
        <v>6</v>
      </c>
      <c r="F58" s="138">
        <v>2021</v>
      </c>
      <c r="G58" s="138" t="s">
        <v>51</v>
      </c>
      <c r="H58" s="138"/>
      <c r="I58" s="139">
        <v>8.1999999999999993</v>
      </c>
      <c r="J58" s="140">
        <v>8.1999999999999993</v>
      </c>
      <c r="K58" s="141">
        <v>4500</v>
      </c>
      <c r="L58" s="231" t="s">
        <v>994</v>
      </c>
      <c r="M58" s="142"/>
      <c r="N58" s="142"/>
      <c r="O58" s="142"/>
      <c r="P58" s="161"/>
      <c r="Q58" s="16">
        <v>1</v>
      </c>
      <c r="R58" s="133">
        <f>8*1.031</f>
        <v>8.2479999999999993</v>
      </c>
      <c r="S58" s="92">
        <f>(K58-T58)*J58/100</f>
        <v>328</v>
      </c>
      <c r="T58" s="92">
        <v>500</v>
      </c>
      <c r="V58" s="92"/>
      <c r="Y58" s="98">
        <v>1230400</v>
      </c>
    </row>
    <row r="59" spans="1:25" ht="15.75" customHeight="1" x14ac:dyDescent="0.25">
      <c r="A59" s="159" t="s">
        <v>48</v>
      </c>
      <c r="B59" s="135" t="s">
        <v>1029</v>
      </c>
      <c r="C59" s="171" t="s">
        <v>1031</v>
      </c>
      <c r="D59" s="225" t="s">
        <v>1032</v>
      </c>
      <c r="E59" s="232" t="s">
        <v>58</v>
      </c>
      <c r="F59" s="174">
        <v>2023</v>
      </c>
      <c r="G59" s="138" t="s">
        <v>1033</v>
      </c>
      <c r="H59" s="138"/>
      <c r="I59" s="139">
        <v>7.1</v>
      </c>
      <c r="J59" s="140"/>
      <c r="K59" s="141">
        <v>4500</v>
      </c>
      <c r="L59" s="142"/>
      <c r="M59" s="142">
        <v>319</v>
      </c>
      <c r="N59" s="142">
        <v>9000</v>
      </c>
      <c r="O59" s="142"/>
      <c r="P59" s="161">
        <f>L59*O59+M59*N59</f>
        <v>2871000</v>
      </c>
      <c r="Q59" s="16">
        <v>1</v>
      </c>
      <c r="R59" s="133">
        <v>7.1</v>
      </c>
      <c r="S59" s="92">
        <f>(K59-T59)*I59/100</f>
        <v>319.5</v>
      </c>
      <c r="V59" s="92"/>
      <c r="Y59" s="98">
        <v>1230400</v>
      </c>
    </row>
    <row r="60" spans="1:25" ht="15.75" customHeight="1" thickBot="1" x14ac:dyDescent="0.3">
      <c r="A60" s="176"/>
      <c r="B60" s="177"/>
      <c r="C60" s="178"/>
      <c r="D60" s="177"/>
      <c r="E60" s="215"/>
      <c r="F60" s="177"/>
      <c r="G60" s="233"/>
      <c r="H60" s="215"/>
      <c r="I60" s="233"/>
      <c r="J60" s="150"/>
      <c r="K60" s="151"/>
      <c r="L60" s="152"/>
      <c r="M60" s="152"/>
      <c r="N60" s="184"/>
      <c r="O60" s="184"/>
      <c r="P60" s="185">
        <f>SUM(P56:P59)</f>
        <v>3868600</v>
      </c>
      <c r="Q60" s="154"/>
      <c r="S60" s="92">
        <f>K60*J60/100</f>
        <v>0</v>
      </c>
      <c r="Y60" s="98">
        <v>3646400</v>
      </c>
    </row>
    <row r="61" spans="1:25" ht="15.75" customHeight="1" x14ac:dyDescent="0.25">
      <c r="A61" s="205" t="s">
        <v>1034</v>
      </c>
      <c r="B61" s="206"/>
      <c r="C61" s="207"/>
      <c r="D61" s="206"/>
      <c r="E61" s="208"/>
      <c r="F61" s="206"/>
      <c r="G61" s="209"/>
      <c r="H61" s="208"/>
      <c r="I61" s="209"/>
      <c r="J61" s="210"/>
      <c r="K61" s="210"/>
      <c r="L61" s="210"/>
      <c r="M61" s="210"/>
      <c r="N61" s="210"/>
      <c r="O61" s="210"/>
      <c r="P61" s="211"/>
      <c r="Q61" s="190"/>
      <c r="S61" s="92">
        <f>K61*J61/100</f>
        <v>0</v>
      </c>
    </row>
    <row r="62" spans="1:25" ht="15.75" customHeight="1" x14ac:dyDescent="0.25">
      <c r="A62" s="134" t="s">
        <v>52</v>
      </c>
      <c r="B62" s="135" t="s">
        <v>1035</v>
      </c>
      <c r="C62" s="171"/>
      <c r="D62" s="137" t="s">
        <v>992</v>
      </c>
      <c r="E62" s="136" t="s">
        <v>8</v>
      </c>
      <c r="F62" s="138">
        <v>2018</v>
      </c>
      <c r="G62" s="138" t="s">
        <v>53</v>
      </c>
      <c r="H62" s="138"/>
      <c r="I62" s="138">
        <v>7.5</v>
      </c>
      <c r="J62" s="140">
        <v>7.8</v>
      </c>
      <c r="K62" s="141">
        <v>4500</v>
      </c>
      <c r="L62" s="142">
        <v>312</v>
      </c>
      <c r="M62" s="142">
        <v>20</v>
      </c>
      <c r="N62" s="142">
        <v>6200</v>
      </c>
      <c r="O62" s="142">
        <v>2800</v>
      </c>
      <c r="P62" s="161">
        <f>L62*O62+M62*N62</f>
        <v>997600</v>
      </c>
      <c r="Q62" s="16">
        <v>1</v>
      </c>
      <c r="R62" s="92">
        <v>7.5</v>
      </c>
      <c r="S62" s="92">
        <f>(K62-T62)*J62/100</f>
        <v>312</v>
      </c>
      <c r="T62" s="92">
        <v>500</v>
      </c>
      <c r="U62" s="98">
        <v>24640</v>
      </c>
      <c r="V62" s="92">
        <f>U62/12</f>
        <v>2053.3333333333335</v>
      </c>
      <c r="W62" s="92">
        <v>1.1000000000000001</v>
      </c>
      <c r="X62" s="92">
        <f>U62/12*W62</f>
        <v>2258.666666666667</v>
      </c>
      <c r="Y62" s="98">
        <v>1185600</v>
      </c>
    </row>
    <row r="63" spans="1:25" ht="15.75" customHeight="1" thickBot="1" x14ac:dyDescent="0.3">
      <c r="A63" s="176"/>
      <c r="B63" s="177"/>
      <c r="C63" s="178"/>
      <c r="D63" s="177"/>
      <c r="E63" s="234"/>
      <c r="F63" s="235"/>
      <c r="G63" s="236"/>
      <c r="H63" s="234"/>
      <c r="I63" s="236"/>
      <c r="J63" s="182"/>
      <c r="K63" s="183"/>
      <c r="L63" s="184"/>
      <c r="M63" s="184"/>
      <c r="N63" s="184"/>
      <c r="O63" s="184"/>
      <c r="P63" s="185">
        <f>SUM(P62:P62)</f>
        <v>997600</v>
      </c>
      <c r="Q63" s="154"/>
      <c r="S63" s="92">
        <f>K63*J63/100</f>
        <v>0</v>
      </c>
      <c r="Y63" s="98">
        <v>1185600</v>
      </c>
    </row>
    <row r="64" spans="1:25" ht="15.75" customHeight="1" x14ac:dyDescent="0.25">
      <c r="A64" s="121" t="s">
        <v>54</v>
      </c>
      <c r="B64" s="124" t="s">
        <v>1036</v>
      </c>
      <c r="C64" s="191"/>
      <c r="D64" s="124" t="s">
        <v>992</v>
      </c>
      <c r="E64" s="192" t="s">
        <v>23</v>
      </c>
      <c r="F64" s="127">
        <v>2019</v>
      </c>
      <c r="G64" s="127" t="s">
        <v>55</v>
      </c>
      <c r="H64" s="127"/>
      <c r="I64" s="128">
        <v>9.9</v>
      </c>
      <c r="J64" s="129">
        <v>9.9</v>
      </c>
      <c r="K64" s="130">
        <v>5000</v>
      </c>
      <c r="L64" s="131">
        <v>445</v>
      </c>
      <c r="M64" s="131">
        <v>20</v>
      </c>
      <c r="N64" s="131">
        <v>6200</v>
      </c>
      <c r="O64" s="131">
        <v>2800</v>
      </c>
      <c r="P64" s="132">
        <f>L64*O64+M64*N64</f>
        <v>1370000</v>
      </c>
      <c r="Q64" s="16">
        <v>1</v>
      </c>
      <c r="R64" s="197">
        <f>9.6*1.031</f>
        <v>9.8975999999999988</v>
      </c>
      <c r="S64" s="92">
        <f>(K64-T64)*J64/100</f>
        <v>445.5</v>
      </c>
      <c r="T64" s="92">
        <v>500</v>
      </c>
      <c r="U64" s="98">
        <v>24640</v>
      </c>
      <c r="V64" s="92">
        <f>U64/12</f>
        <v>2053.3333333333335</v>
      </c>
      <c r="W64" s="92">
        <v>1.1000000000000001</v>
      </c>
      <c r="X64" s="92">
        <f>U64/12*W64</f>
        <v>2258.666666666667</v>
      </c>
      <c r="Y64" s="98">
        <v>1558000</v>
      </c>
    </row>
    <row r="65" spans="1:25" ht="15.75" customHeight="1" x14ac:dyDescent="0.25">
      <c r="A65" s="193" t="s">
        <v>54</v>
      </c>
      <c r="B65" s="237" t="s">
        <v>1036</v>
      </c>
      <c r="C65" s="171"/>
      <c r="D65" s="135" t="s">
        <v>992</v>
      </c>
      <c r="E65" s="136" t="s">
        <v>8</v>
      </c>
      <c r="F65" s="138">
        <v>2017</v>
      </c>
      <c r="G65" s="138" t="s">
        <v>56</v>
      </c>
      <c r="H65" s="138"/>
      <c r="I65" s="138">
        <v>7.5</v>
      </c>
      <c r="J65" s="140">
        <v>7.8</v>
      </c>
      <c r="K65" s="141">
        <v>5000</v>
      </c>
      <c r="L65" s="142">
        <v>351</v>
      </c>
      <c r="M65" s="142">
        <v>20</v>
      </c>
      <c r="N65" s="238">
        <v>6200</v>
      </c>
      <c r="O65" s="142">
        <v>2800</v>
      </c>
      <c r="P65" s="161">
        <f>L65*O65+M65*N65</f>
        <v>1106800</v>
      </c>
      <c r="Q65" s="16">
        <v>1</v>
      </c>
      <c r="R65" s="92">
        <v>7.5</v>
      </c>
      <c r="S65" s="92">
        <f>(K65-T65)*J65/100</f>
        <v>351</v>
      </c>
      <c r="T65" s="92">
        <v>500</v>
      </c>
      <c r="U65" s="98">
        <v>24640</v>
      </c>
      <c r="V65" s="92">
        <f>U65/12</f>
        <v>2053.3333333333335</v>
      </c>
      <c r="W65" s="92">
        <v>1.1000000000000001</v>
      </c>
      <c r="X65" s="92">
        <f>U65/12*W65</f>
        <v>2258.666666666667</v>
      </c>
      <c r="Y65" s="98">
        <v>1294800</v>
      </c>
    </row>
    <row r="66" spans="1:25" ht="15.75" customHeight="1" x14ac:dyDescent="0.25">
      <c r="A66" s="193" t="s">
        <v>54</v>
      </c>
      <c r="B66" s="237" t="s">
        <v>1036</v>
      </c>
      <c r="C66" s="172" t="s">
        <v>1037</v>
      </c>
      <c r="D66" s="135" t="s">
        <v>992</v>
      </c>
      <c r="E66" s="136" t="s">
        <v>6</v>
      </c>
      <c r="F66" s="174">
        <v>2021</v>
      </c>
      <c r="G66" s="138" t="s">
        <v>57</v>
      </c>
      <c r="H66" s="174"/>
      <c r="I66" s="139">
        <v>8.1999999999999993</v>
      </c>
      <c r="J66" s="140">
        <v>8.1999999999999993</v>
      </c>
      <c r="K66" s="141">
        <v>5000</v>
      </c>
      <c r="L66" s="142">
        <v>369</v>
      </c>
      <c r="M66" s="142">
        <v>20</v>
      </c>
      <c r="N66" s="142">
        <v>6200</v>
      </c>
      <c r="O66" s="142">
        <v>2800</v>
      </c>
      <c r="P66" s="161">
        <f>L66*O66+M66*N66</f>
        <v>1157200</v>
      </c>
      <c r="Q66" s="16">
        <v>1</v>
      </c>
      <c r="R66" s="133">
        <f>8*1.031</f>
        <v>8.2479999999999993</v>
      </c>
      <c r="S66" s="92">
        <f>(K66-T66)*J66/100</f>
        <v>369</v>
      </c>
      <c r="T66" s="92">
        <v>500</v>
      </c>
      <c r="V66" s="92"/>
      <c r="Y66" s="98">
        <v>1345200</v>
      </c>
    </row>
    <row r="67" spans="1:25" ht="15.75" customHeight="1" x14ac:dyDescent="0.25">
      <c r="A67" s="193" t="s">
        <v>54</v>
      </c>
      <c r="B67" s="237" t="s">
        <v>1036</v>
      </c>
      <c r="C67" s="239" t="s">
        <v>1038</v>
      </c>
      <c r="D67" s="225" t="s">
        <v>1032</v>
      </c>
      <c r="E67" s="232" t="s">
        <v>58</v>
      </c>
      <c r="F67" s="174">
        <v>2023</v>
      </c>
      <c r="G67" s="138" t="s">
        <v>59</v>
      </c>
      <c r="H67" s="174"/>
      <c r="I67" s="240">
        <v>7.1</v>
      </c>
      <c r="J67" s="200"/>
      <c r="K67" s="175">
        <v>5000</v>
      </c>
      <c r="L67" s="201"/>
      <c r="M67" s="201">
        <v>335</v>
      </c>
      <c r="N67" s="201">
        <v>9000</v>
      </c>
      <c r="O67" s="201"/>
      <c r="P67" s="161">
        <f>L67*O67+M67*N67</f>
        <v>3015000</v>
      </c>
      <c r="Q67" s="16">
        <v>1</v>
      </c>
      <c r="R67" s="133">
        <f>7.1</f>
        <v>7.1</v>
      </c>
      <c r="S67" s="92">
        <f>(K67-T67)*I67/100</f>
        <v>355</v>
      </c>
      <c r="V67" s="92"/>
    </row>
    <row r="68" spans="1:25" ht="15.75" customHeight="1" thickBot="1" x14ac:dyDescent="0.3">
      <c r="A68" s="176"/>
      <c r="B68" s="177"/>
      <c r="C68" s="178"/>
      <c r="D68" s="177"/>
      <c r="E68" s="179"/>
      <c r="F68" s="180"/>
      <c r="G68" s="181"/>
      <c r="H68" s="179"/>
      <c r="I68" s="181"/>
      <c r="J68" s="182"/>
      <c r="K68" s="183"/>
      <c r="L68" s="184"/>
      <c r="M68" s="184"/>
      <c r="N68" s="184"/>
      <c r="O68" s="184"/>
      <c r="P68" s="185">
        <f>SUM(P64:P67)</f>
        <v>6649000</v>
      </c>
      <c r="Q68" s="154"/>
      <c r="S68" s="92">
        <f>K68*J68/100</f>
        <v>0</v>
      </c>
      <c r="Y68" s="98">
        <v>4198000</v>
      </c>
    </row>
    <row r="69" spans="1:25" ht="15.75" customHeight="1" x14ac:dyDescent="0.25">
      <c r="A69" s="241" t="s">
        <v>1039</v>
      </c>
      <c r="B69" s="242"/>
      <c r="C69" s="243"/>
      <c r="D69" s="242"/>
      <c r="E69" s="244"/>
      <c r="F69" s="242"/>
      <c r="G69" s="245"/>
      <c r="H69" s="244"/>
      <c r="I69" s="209"/>
      <c r="J69" s="246"/>
      <c r="K69" s="246"/>
      <c r="L69" s="246"/>
      <c r="M69" s="246"/>
      <c r="N69" s="246"/>
      <c r="O69" s="246"/>
      <c r="P69" s="247"/>
      <c r="Q69" s="190"/>
      <c r="S69" s="92">
        <f>K69*J69/100</f>
        <v>0</v>
      </c>
    </row>
    <row r="70" spans="1:25" ht="15.75" customHeight="1" x14ac:dyDescent="0.25">
      <c r="A70" s="134" t="s">
        <v>60</v>
      </c>
      <c r="B70" s="135" t="s">
        <v>1040</v>
      </c>
      <c r="C70" s="171"/>
      <c r="D70" s="135" t="s">
        <v>992</v>
      </c>
      <c r="E70" s="136" t="s">
        <v>6</v>
      </c>
      <c r="F70" s="160">
        <v>2018</v>
      </c>
      <c r="G70" s="160" t="s">
        <v>61</v>
      </c>
      <c r="H70" s="138"/>
      <c r="I70" s="139">
        <v>9.1</v>
      </c>
      <c r="J70" s="140">
        <v>9.1</v>
      </c>
      <c r="K70" s="141">
        <v>3000</v>
      </c>
      <c r="L70" s="142">
        <v>227</v>
      </c>
      <c r="M70" s="142">
        <v>20</v>
      </c>
      <c r="N70" s="142">
        <v>6200</v>
      </c>
      <c r="O70" s="142">
        <v>2800</v>
      </c>
      <c r="P70" s="161">
        <f>L70*O70+M70*N70</f>
        <v>759600</v>
      </c>
      <c r="Q70" s="16">
        <v>1</v>
      </c>
      <c r="R70" s="195">
        <f>(8.7*1.031)*1.1</f>
        <v>9.8666699999999992</v>
      </c>
      <c r="S70" s="92">
        <f>(K70-T70)*J70/100</f>
        <v>227.5</v>
      </c>
      <c r="T70" s="92">
        <v>500</v>
      </c>
      <c r="U70" s="98">
        <v>24640</v>
      </c>
      <c r="V70" s="92">
        <f>U70/12</f>
        <v>2053.3333333333335</v>
      </c>
      <c r="W70" s="92">
        <v>1.1000000000000001</v>
      </c>
      <c r="X70" s="92">
        <f>U70/12*W70</f>
        <v>2258.666666666667</v>
      </c>
      <c r="Y70" s="98">
        <v>920400</v>
      </c>
    </row>
    <row r="71" spans="1:25" ht="15.75" customHeight="1" x14ac:dyDescent="0.25">
      <c r="A71" s="134" t="s">
        <v>60</v>
      </c>
      <c r="B71" s="135" t="s">
        <v>1040</v>
      </c>
      <c r="C71" s="171" t="s">
        <v>1012</v>
      </c>
      <c r="D71" s="135" t="s">
        <v>992</v>
      </c>
      <c r="E71" s="136" t="s">
        <v>8</v>
      </c>
      <c r="F71" s="199">
        <v>2020</v>
      </c>
      <c r="G71" s="199" t="s">
        <v>62</v>
      </c>
      <c r="H71" s="248"/>
      <c r="I71" s="174">
        <v>8.1999999999999993</v>
      </c>
      <c r="J71" s="200">
        <v>8.4</v>
      </c>
      <c r="K71" s="175">
        <v>3000</v>
      </c>
      <c r="L71" s="142">
        <v>210</v>
      </c>
      <c r="M71" s="142">
        <v>20</v>
      </c>
      <c r="N71" s="142">
        <v>6200</v>
      </c>
      <c r="O71" s="142">
        <v>2800</v>
      </c>
      <c r="P71" s="161">
        <f>L71*O71+M71*N71</f>
        <v>712000</v>
      </c>
      <c r="Q71" s="16">
        <v>1</v>
      </c>
      <c r="R71" s="92">
        <v>8.1999999999999993</v>
      </c>
      <c r="S71" s="92">
        <f>(K71-T71)*J71/100</f>
        <v>210</v>
      </c>
      <c r="T71" s="92">
        <v>500</v>
      </c>
      <c r="V71" s="92"/>
      <c r="Y71" s="98">
        <v>856000</v>
      </c>
    </row>
    <row r="72" spans="1:25" ht="15.75" customHeight="1" thickBot="1" x14ac:dyDescent="0.3">
      <c r="A72" s="176"/>
      <c r="B72" s="177"/>
      <c r="C72" s="178"/>
      <c r="D72" s="177"/>
      <c r="E72" s="179"/>
      <c r="F72" s="180"/>
      <c r="G72" s="181"/>
      <c r="H72" s="179"/>
      <c r="I72" s="181"/>
      <c r="J72" s="182"/>
      <c r="K72" s="183"/>
      <c r="L72" s="184"/>
      <c r="M72" s="184"/>
      <c r="N72" s="184"/>
      <c r="O72" s="184"/>
      <c r="P72" s="185">
        <f>SUM(P70:P71)</f>
        <v>1471600</v>
      </c>
      <c r="Q72" s="154"/>
      <c r="S72" s="92">
        <f>K72*J72/100</f>
        <v>0</v>
      </c>
      <c r="Y72" s="98">
        <v>1776400</v>
      </c>
    </row>
    <row r="73" spans="1:25" ht="15.75" customHeight="1" x14ac:dyDescent="0.25">
      <c r="A73" s="121" t="s">
        <v>63</v>
      </c>
      <c r="B73" s="124" t="s">
        <v>1041</v>
      </c>
      <c r="C73" s="191"/>
      <c r="D73" s="124" t="s">
        <v>992</v>
      </c>
      <c r="E73" s="173" t="s">
        <v>6</v>
      </c>
      <c r="F73" s="160">
        <v>2022</v>
      </c>
      <c r="G73" s="138" t="s">
        <v>64</v>
      </c>
      <c r="H73" s="138"/>
      <c r="I73" s="139">
        <v>9.1</v>
      </c>
      <c r="J73" s="140">
        <v>9.1</v>
      </c>
      <c r="K73" s="130">
        <v>3000</v>
      </c>
      <c r="L73" s="131">
        <v>227</v>
      </c>
      <c r="M73" s="131">
        <v>20</v>
      </c>
      <c r="N73" s="131">
        <v>6200</v>
      </c>
      <c r="O73" s="131">
        <v>2800</v>
      </c>
      <c r="P73" s="132">
        <f>L73*O73+M73*N73</f>
        <v>759600</v>
      </c>
      <c r="Q73" s="16">
        <v>1</v>
      </c>
      <c r="R73" s="133">
        <f>(8*1.031)*1.1</f>
        <v>9.0728000000000009</v>
      </c>
      <c r="S73" s="92">
        <f>(K73-T73)*J73/100</f>
        <v>227.5</v>
      </c>
      <c r="T73" s="92">
        <v>500</v>
      </c>
      <c r="U73" s="98">
        <v>24640</v>
      </c>
      <c r="V73" s="92">
        <f>U73/12</f>
        <v>2053.3333333333335</v>
      </c>
      <c r="W73" s="92">
        <v>1.1000000000000001</v>
      </c>
      <c r="X73" s="92">
        <f>U73/12*W73</f>
        <v>2258.666666666667</v>
      </c>
      <c r="Y73" s="98">
        <v>920400</v>
      </c>
    </row>
    <row r="74" spans="1:25" ht="15.75" customHeight="1" x14ac:dyDescent="0.25">
      <c r="A74" s="249" t="s">
        <v>63</v>
      </c>
      <c r="B74" s="135" t="s">
        <v>1041</v>
      </c>
      <c r="C74" s="250" t="s">
        <v>995</v>
      </c>
      <c r="D74" s="135" t="s">
        <v>992</v>
      </c>
      <c r="E74" s="136" t="s">
        <v>8</v>
      </c>
      <c r="F74" s="174">
        <v>2020</v>
      </c>
      <c r="G74" s="174" t="s">
        <v>65</v>
      </c>
      <c r="H74" s="174"/>
      <c r="I74" s="174">
        <v>8.1999999999999993</v>
      </c>
      <c r="J74" s="200">
        <v>8.4</v>
      </c>
      <c r="K74" s="175">
        <v>3000</v>
      </c>
      <c r="L74" s="142">
        <v>210</v>
      </c>
      <c r="M74" s="142">
        <v>20</v>
      </c>
      <c r="N74" s="142">
        <v>6200</v>
      </c>
      <c r="O74" s="142">
        <v>2800</v>
      </c>
      <c r="P74" s="161">
        <f>L74*O74+M74*N74</f>
        <v>712000</v>
      </c>
      <c r="Q74" s="16">
        <v>1</v>
      </c>
      <c r="R74" s="92">
        <v>8.1999999999999993</v>
      </c>
      <c r="S74" s="92">
        <f>(K74-T74)*J74/100</f>
        <v>210</v>
      </c>
      <c r="T74" s="92">
        <v>500</v>
      </c>
      <c r="V74" s="92"/>
      <c r="Y74" s="98">
        <v>856000</v>
      </c>
    </row>
    <row r="75" spans="1:25" ht="15.75" customHeight="1" thickBot="1" x14ac:dyDescent="0.3">
      <c r="A75" s="176"/>
      <c r="B75" s="177"/>
      <c r="C75" s="178"/>
      <c r="D75" s="177"/>
      <c r="E75" s="179"/>
      <c r="F75" s="180"/>
      <c r="G75" s="181"/>
      <c r="H75" s="179"/>
      <c r="I75" s="181"/>
      <c r="J75" s="182"/>
      <c r="K75" s="183"/>
      <c r="L75" s="184"/>
      <c r="M75" s="184"/>
      <c r="N75" s="184"/>
      <c r="O75" s="184"/>
      <c r="P75" s="185">
        <f>SUM(P73:P74)</f>
        <v>1471600</v>
      </c>
      <c r="Q75" s="154"/>
      <c r="S75" s="92">
        <f>K75*J75/100</f>
        <v>0</v>
      </c>
      <c r="Y75" s="98">
        <v>1776400</v>
      </c>
    </row>
    <row r="76" spans="1:25" ht="15.75" customHeight="1" x14ac:dyDescent="0.25">
      <c r="A76" s="121" t="s">
        <v>66</v>
      </c>
      <c r="B76" s="124" t="s">
        <v>1042</v>
      </c>
      <c r="C76" s="191"/>
      <c r="D76" s="124" t="s">
        <v>992</v>
      </c>
      <c r="E76" s="192" t="s">
        <v>67</v>
      </c>
      <c r="F76" s="127">
        <v>2017</v>
      </c>
      <c r="G76" s="127" t="s">
        <v>68</v>
      </c>
      <c r="H76" s="127"/>
      <c r="I76" s="128">
        <v>9.9</v>
      </c>
      <c r="J76" s="129">
        <v>9.9</v>
      </c>
      <c r="K76" s="130">
        <v>3000</v>
      </c>
      <c r="L76" s="131">
        <v>247</v>
      </c>
      <c r="M76" s="131">
        <v>20</v>
      </c>
      <c r="N76" s="131">
        <v>6200</v>
      </c>
      <c r="O76" s="131">
        <v>2800</v>
      </c>
      <c r="P76" s="132">
        <f>L76*O76+M76*N76</f>
        <v>815600</v>
      </c>
      <c r="Q76" s="16">
        <v>1</v>
      </c>
      <c r="R76" s="92">
        <f>(8.5*1.031)*1.1</f>
        <v>9.6398499999999991</v>
      </c>
      <c r="S76" s="92">
        <f>(K76-T76)*J76/100</f>
        <v>247.5</v>
      </c>
      <c r="T76" s="92">
        <v>500</v>
      </c>
      <c r="U76" s="98">
        <v>24640</v>
      </c>
      <c r="V76" s="92">
        <f>U76/12</f>
        <v>2053.3333333333335</v>
      </c>
      <c r="W76" s="92">
        <v>1.1000000000000001</v>
      </c>
      <c r="X76" s="92">
        <f>U76/12*W76</f>
        <v>2258.666666666667</v>
      </c>
      <c r="Y76" s="98">
        <v>984800</v>
      </c>
    </row>
    <row r="77" spans="1:25" ht="15.75" customHeight="1" x14ac:dyDescent="0.25">
      <c r="A77" s="249" t="s">
        <v>66</v>
      </c>
      <c r="B77" s="219" t="s">
        <v>1042</v>
      </c>
      <c r="C77" s="250" t="s">
        <v>995</v>
      </c>
      <c r="D77" s="135" t="s">
        <v>992</v>
      </c>
      <c r="E77" s="136" t="s">
        <v>8</v>
      </c>
      <c r="F77" s="251">
        <v>2020</v>
      </c>
      <c r="G77" s="251" t="s">
        <v>69</v>
      </c>
      <c r="H77" s="174"/>
      <c r="I77" s="174">
        <v>8.1999999999999993</v>
      </c>
      <c r="J77" s="200">
        <v>8.4</v>
      </c>
      <c r="K77" s="175">
        <v>3000</v>
      </c>
      <c r="L77" s="142">
        <v>210</v>
      </c>
      <c r="M77" s="142">
        <v>20</v>
      </c>
      <c r="N77" s="142">
        <v>6200</v>
      </c>
      <c r="O77" s="142">
        <v>2800</v>
      </c>
      <c r="P77" s="161">
        <f>L77*O77+M77*N77</f>
        <v>712000</v>
      </c>
      <c r="Q77" s="16">
        <v>1</v>
      </c>
      <c r="R77" s="92">
        <v>8.1999999999999993</v>
      </c>
      <c r="S77" s="92">
        <f>(K77-T77)*J77/100</f>
        <v>210</v>
      </c>
      <c r="T77" s="92">
        <v>500</v>
      </c>
      <c r="V77" s="92"/>
      <c r="Y77" s="98">
        <v>856000</v>
      </c>
    </row>
    <row r="78" spans="1:25" ht="15.75" customHeight="1" thickBot="1" x14ac:dyDescent="0.3">
      <c r="A78" s="176"/>
      <c r="B78" s="177"/>
      <c r="C78" s="178"/>
      <c r="D78" s="177"/>
      <c r="E78" s="179"/>
      <c r="F78" s="180"/>
      <c r="G78" s="181"/>
      <c r="H78" s="179"/>
      <c r="I78" s="181"/>
      <c r="J78" s="182"/>
      <c r="K78" s="183"/>
      <c r="L78" s="184"/>
      <c r="M78" s="184"/>
      <c r="N78" s="184"/>
      <c r="O78" s="184"/>
      <c r="P78" s="185">
        <f>SUM(P76:P77)</f>
        <v>1527600</v>
      </c>
      <c r="Q78" s="154"/>
      <c r="S78" s="92">
        <f t="shared" ref="S78:S88" si="0">K78*J78/100</f>
        <v>0</v>
      </c>
      <c r="Y78" s="98">
        <v>1840800</v>
      </c>
    </row>
    <row r="79" spans="1:25" ht="15.75" customHeight="1" x14ac:dyDescent="0.25">
      <c r="A79" s="121" t="s">
        <v>70</v>
      </c>
      <c r="B79" s="124" t="s">
        <v>1043</v>
      </c>
      <c r="C79" s="191"/>
      <c r="D79" s="124" t="s">
        <v>992</v>
      </c>
      <c r="E79" s="192" t="s">
        <v>21</v>
      </c>
      <c r="F79" s="127">
        <v>2018</v>
      </c>
      <c r="G79" s="127" t="s">
        <v>71</v>
      </c>
      <c r="H79" s="127" t="s">
        <v>1044</v>
      </c>
      <c r="I79" s="128">
        <v>9.9</v>
      </c>
      <c r="J79" s="129">
        <v>9.9</v>
      </c>
      <c r="K79" s="130">
        <v>3000</v>
      </c>
      <c r="L79" s="131">
        <v>247</v>
      </c>
      <c r="M79" s="131">
        <v>20</v>
      </c>
      <c r="N79" s="131">
        <v>6200</v>
      </c>
      <c r="O79" s="131">
        <v>2800</v>
      </c>
      <c r="P79" s="132">
        <f>L79*O79+M79*N79</f>
        <v>815600</v>
      </c>
      <c r="Q79" s="16">
        <v>1</v>
      </c>
      <c r="R79" s="195">
        <f>(8.7*1.031)*1.1</f>
        <v>9.8666699999999992</v>
      </c>
      <c r="S79" s="92">
        <f>(K79-T79)*J79/100</f>
        <v>247.5</v>
      </c>
      <c r="T79" s="92">
        <v>500</v>
      </c>
      <c r="U79" s="98">
        <v>24640</v>
      </c>
      <c r="V79" s="92">
        <f>U79/12</f>
        <v>2053.3333333333335</v>
      </c>
      <c r="W79" s="92">
        <v>1.1000000000000001</v>
      </c>
      <c r="X79" s="92">
        <f>U79/12*W79</f>
        <v>2258.666666666667</v>
      </c>
      <c r="Y79" s="98">
        <v>984800</v>
      </c>
    </row>
    <row r="80" spans="1:25" ht="15.75" customHeight="1" x14ac:dyDescent="0.25">
      <c r="A80" s="249" t="s">
        <v>70</v>
      </c>
      <c r="B80" s="135" t="s">
        <v>1043</v>
      </c>
      <c r="C80" s="250" t="s">
        <v>995</v>
      </c>
      <c r="D80" s="135" t="s">
        <v>992</v>
      </c>
      <c r="E80" s="136" t="s">
        <v>8</v>
      </c>
      <c r="F80" s="138">
        <v>2020</v>
      </c>
      <c r="G80" s="252" t="s">
        <v>72</v>
      </c>
      <c r="H80" s="174"/>
      <c r="I80" s="174">
        <v>8.1999999999999993</v>
      </c>
      <c r="J80" s="200">
        <v>8.4</v>
      </c>
      <c r="K80" s="175">
        <v>3000</v>
      </c>
      <c r="L80" s="142">
        <v>210</v>
      </c>
      <c r="M80" s="142">
        <v>20</v>
      </c>
      <c r="N80" s="142">
        <v>6200</v>
      </c>
      <c r="O80" s="142">
        <v>2800</v>
      </c>
      <c r="P80" s="161">
        <f>L80*O80+M80*N80</f>
        <v>712000</v>
      </c>
      <c r="Q80" s="16">
        <v>1</v>
      </c>
      <c r="R80" s="92">
        <v>8.1999999999999993</v>
      </c>
      <c r="S80" s="92">
        <f>(K80-T80)*J80/100</f>
        <v>210</v>
      </c>
      <c r="T80" s="92">
        <v>500</v>
      </c>
      <c r="V80" s="92"/>
      <c r="Y80" s="98">
        <v>856000</v>
      </c>
    </row>
    <row r="81" spans="1:25" ht="15.75" customHeight="1" thickBot="1" x14ac:dyDescent="0.3">
      <c r="A81" s="176"/>
      <c r="B81" s="177"/>
      <c r="C81" s="178"/>
      <c r="D81" s="177"/>
      <c r="E81" s="179"/>
      <c r="F81" s="180"/>
      <c r="G81" s="181"/>
      <c r="H81" s="179"/>
      <c r="I81" s="181"/>
      <c r="J81" s="182"/>
      <c r="K81" s="183"/>
      <c r="L81" s="184"/>
      <c r="M81" s="184"/>
      <c r="N81" s="184"/>
      <c r="O81" s="184"/>
      <c r="P81" s="185">
        <f>SUM(P79:P80)</f>
        <v>1527600</v>
      </c>
      <c r="Q81" s="154"/>
      <c r="S81" s="92">
        <f t="shared" si="0"/>
        <v>0</v>
      </c>
      <c r="Y81" s="98">
        <v>1840800</v>
      </c>
    </row>
    <row r="82" spans="1:25" ht="15.75" customHeight="1" x14ac:dyDescent="0.25">
      <c r="A82" s="121" t="s">
        <v>73</v>
      </c>
      <c r="B82" s="124" t="s">
        <v>1045</v>
      </c>
      <c r="C82" s="191"/>
      <c r="D82" s="124" t="s">
        <v>992</v>
      </c>
      <c r="E82" s="192" t="s">
        <v>67</v>
      </c>
      <c r="F82" s="127">
        <v>2018</v>
      </c>
      <c r="G82" s="127" t="s">
        <v>74</v>
      </c>
      <c r="H82" s="127"/>
      <c r="I82" s="128">
        <v>9.9</v>
      </c>
      <c r="J82" s="129">
        <v>9.9</v>
      </c>
      <c r="K82" s="130">
        <v>3000</v>
      </c>
      <c r="L82" s="131">
        <v>247</v>
      </c>
      <c r="M82" s="131">
        <v>20</v>
      </c>
      <c r="N82" s="131">
        <v>6200</v>
      </c>
      <c r="O82" s="131">
        <v>2800</v>
      </c>
      <c r="P82" s="132">
        <f>L82*O82+M82*N82</f>
        <v>815600</v>
      </c>
      <c r="Q82" s="16">
        <v>1</v>
      </c>
      <c r="R82" s="195">
        <f>(8.7*1.031)*1.1</f>
        <v>9.8666699999999992</v>
      </c>
      <c r="S82" s="92">
        <f>(K82-T82)*J82/100</f>
        <v>247.5</v>
      </c>
      <c r="T82" s="92">
        <v>500</v>
      </c>
      <c r="U82" s="98">
        <v>24640</v>
      </c>
      <c r="V82" s="92">
        <f>U82/12</f>
        <v>2053.3333333333335</v>
      </c>
      <c r="W82" s="92">
        <v>1.1000000000000001</v>
      </c>
      <c r="X82" s="92">
        <f>U82/12*W82</f>
        <v>2258.666666666667</v>
      </c>
      <c r="Y82" s="98">
        <v>984800</v>
      </c>
    </row>
    <row r="83" spans="1:25" ht="15.75" customHeight="1" x14ac:dyDescent="0.25">
      <c r="A83" s="249" t="s">
        <v>73</v>
      </c>
      <c r="B83" s="135" t="s">
        <v>1045</v>
      </c>
      <c r="C83" s="253" t="s">
        <v>1018</v>
      </c>
      <c r="D83" s="135" t="s">
        <v>992</v>
      </c>
      <c r="E83" s="173" t="s">
        <v>8</v>
      </c>
      <c r="F83" s="138">
        <v>2021</v>
      </c>
      <c r="G83" s="138" t="s">
        <v>75</v>
      </c>
      <c r="H83" s="138"/>
      <c r="I83" s="138">
        <v>8.1999999999999993</v>
      </c>
      <c r="J83" s="140">
        <v>8.4</v>
      </c>
      <c r="K83" s="141">
        <v>3000</v>
      </c>
      <c r="L83" s="231" t="s">
        <v>994</v>
      </c>
      <c r="M83" s="141"/>
      <c r="N83" s="141"/>
      <c r="O83" s="141"/>
      <c r="P83" s="161"/>
      <c r="Q83" s="16">
        <v>1</v>
      </c>
      <c r="R83" s="92">
        <v>8.1999999999999993</v>
      </c>
      <c r="S83" s="92">
        <f>(K83-T83)*J83/100</f>
        <v>210</v>
      </c>
      <c r="T83" s="92">
        <v>500</v>
      </c>
      <c r="U83" s="98">
        <v>24640</v>
      </c>
      <c r="V83" s="92">
        <f>U83/12</f>
        <v>2053.3333333333335</v>
      </c>
      <c r="X83" s="92">
        <f>U83/12*W83</f>
        <v>0</v>
      </c>
      <c r="Y83" s="98">
        <v>856000</v>
      </c>
    </row>
    <row r="84" spans="1:25" ht="15.75" customHeight="1" x14ac:dyDescent="0.25">
      <c r="A84" s="249" t="s">
        <v>73</v>
      </c>
      <c r="B84" s="135" t="s">
        <v>1045</v>
      </c>
      <c r="C84" s="250" t="s">
        <v>995</v>
      </c>
      <c r="D84" s="135" t="s">
        <v>992</v>
      </c>
      <c r="E84" s="173" t="s">
        <v>8</v>
      </c>
      <c r="F84" s="174">
        <v>2020</v>
      </c>
      <c r="G84" s="174" t="s">
        <v>76</v>
      </c>
      <c r="H84" s="174"/>
      <c r="I84" s="174">
        <v>8.1999999999999993</v>
      </c>
      <c r="J84" s="140">
        <v>8.4</v>
      </c>
      <c r="K84" s="141">
        <v>3000</v>
      </c>
      <c r="L84" s="142">
        <v>210</v>
      </c>
      <c r="M84" s="142">
        <v>20</v>
      </c>
      <c r="N84" s="142">
        <v>6200</v>
      </c>
      <c r="O84" s="142">
        <v>2800</v>
      </c>
      <c r="P84" s="161">
        <f>L84*O84+M84*N84</f>
        <v>712000</v>
      </c>
      <c r="Q84" s="16">
        <v>1</v>
      </c>
      <c r="R84" s="92">
        <v>8.1999999999999993</v>
      </c>
      <c r="S84" s="92">
        <f>(K84-T84)*J84/100</f>
        <v>210</v>
      </c>
      <c r="T84" s="92">
        <v>500</v>
      </c>
      <c r="V84" s="92"/>
      <c r="Y84" s="98">
        <v>856000</v>
      </c>
    </row>
    <row r="85" spans="1:25" ht="15.75" customHeight="1" thickBot="1" x14ac:dyDescent="0.3">
      <c r="A85" s="176"/>
      <c r="B85" s="177"/>
      <c r="C85" s="178"/>
      <c r="D85" s="177"/>
      <c r="E85" s="179"/>
      <c r="F85" s="180"/>
      <c r="G85" s="181"/>
      <c r="H85" s="179"/>
      <c r="I85" s="181"/>
      <c r="J85" s="182"/>
      <c r="K85" s="183"/>
      <c r="L85" s="184"/>
      <c r="M85" s="184"/>
      <c r="N85" s="184"/>
      <c r="O85" s="184"/>
      <c r="P85" s="185">
        <f>SUM(P82:P84)</f>
        <v>1527600</v>
      </c>
      <c r="Q85" s="154"/>
      <c r="S85" s="92">
        <f t="shared" si="0"/>
        <v>0</v>
      </c>
      <c r="Y85" s="98">
        <v>2696800</v>
      </c>
    </row>
    <row r="86" spans="1:25" ht="15.75" customHeight="1" x14ac:dyDescent="0.25">
      <c r="A86" s="121" t="s">
        <v>77</v>
      </c>
      <c r="B86" s="124" t="s">
        <v>1046</v>
      </c>
      <c r="C86" s="191"/>
      <c r="D86" s="124" t="s">
        <v>992</v>
      </c>
      <c r="E86" s="192" t="s">
        <v>67</v>
      </c>
      <c r="F86" s="127">
        <v>2018</v>
      </c>
      <c r="G86" s="127" t="s">
        <v>78</v>
      </c>
      <c r="H86" s="127"/>
      <c r="I86" s="128">
        <v>9.9</v>
      </c>
      <c r="J86" s="129">
        <v>9.9</v>
      </c>
      <c r="K86" s="130">
        <v>3000</v>
      </c>
      <c r="L86" s="131">
        <v>247</v>
      </c>
      <c r="M86" s="131">
        <v>20</v>
      </c>
      <c r="N86" s="131">
        <v>6200</v>
      </c>
      <c r="O86" s="131">
        <v>2800</v>
      </c>
      <c r="P86" s="132">
        <f>L86*O86+M86*N86</f>
        <v>815600</v>
      </c>
      <c r="Q86" s="16">
        <v>1</v>
      </c>
      <c r="R86" s="195">
        <f>(8.7*1.031)*1.1</f>
        <v>9.8666699999999992</v>
      </c>
      <c r="S86" s="92">
        <f>(K86-T86)*J86/100</f>
        <v>247.5</v>
      </c>
      <c r="T86" s="92">
        <v>500</v>
      </c>
      <c r="U86" s="98">
        <v>24640</v>
      </c>
      <c r="V86" s="92">
        <f>U86/12</f>
        <v>2053.3333333333335</v>
      </c>
      <c r="W86" s="92">
        <v>1.1000000000000001</v>
      </c>
      <c r="X86" s="92">
        <f>U86/12*W86</f>
        <v>2258.666666666667</v>
      </c>
      <c r="Y86" s="98">
        <v>984800</v>
      </c>
    </row>
    <row r="87" spans="1:25" ht="15.75" customHeight="1" x14ac:dyDescent="0.25">
      <c r="A87" s="134" t="s">
        <v>77</v>
      </c>
      <c r="B87" s="135" t="s">
        <v>1046</v>
      </c>
      <c r="C87" s="218" t="s">
        <v>1047</v>
      </c>
      <c r="D87" s="135" t="s">
        <v>992</v>
      </c>
      <c r="E87" s="136" t="s">
        <v>8</v>
      </c>
      <c r="F87" s="138">
        <v>2022</v>
      </c>
      <c r="G87" s="138" t="s">
        <v>79</v>
      </c>
      <c r="H87" s="138"/>
      <c r="I87" s="138">
        <v>8.1999999999999993</v>
      </c>
      <c r="J87" s="140">
        <v>8.4</v>
      </c>
      <c r="K87" s="141">
        <v>3000</v>
      </c>
      <c r="L87" s="142">
        <v>210</v>
      </c>
      <c r="M87" s="142">
        <v>20</v>
      </c>
      <c r="N87" s="142">
        <v>6200</v>
      </c>
      <c r="O87" s="142">
        <v>2800</v>
      </c>
      <c r="P87" s="161">
        <f>L87*O87+M87*N87</f>
        <v>712000</v>
      </c>
      <c r="Q87" s="16">
        <v>1</v>
      </c>
      <c r="R87" s="92">
        <v>8.1999999999999993</v>
      </c>
      <c r="S87" s="92">
        <f>(K87-T87)*J87/100</f>
        <v>210</v>
      </c>
      <c r="T87" s="92">
        <v>500</v>
      </c>
      <c r="U87" s="98">
        <v>24640</v>
      </c>
      <c r="V87" s="92">
        <f>U87/12</f>
        <v>2053.3333333333335</v>
      </c>
      <c r="W87" s="92">
        <v>1.1000000000000001</v>
      </c>
      <c r="X87" s="92">
        <f>U87/12*W87</f>
        <v>2258.666666666667</v>
      </c>
      <c r="Y87" s="98">
        <v>856000</v>
      </c>
    </row>
    <row r="88" spans="1:25" ht="15.75" customHeight="1" thickBot="1" x14ac:dyDescent="0.3">
      <c r="A88" s="176"/>
      <c r="B88" s="177"/>
      <c r="C88" s="178"/>
      <c r="D88" s="177"/>
      <c r="E88" s="179"/>
      <c r="F88" s="180"/>
      <c r="G88" s="181"/>
      <c r="H88" s="179"/>
      <c r="I88" s="181"/>
      <c r="J88" s="182"/>
      <c r="K88" s="183"/>
      <c r="L88" s="184"/>
      <c r="M88" s="184"/>
      <c r="N88" s="184"/>
      <c r="O88" s="184"/>
      <c r="P88" s="185">
        <f>SUM(P86:P87)</f>
        <v>1527600</v>
      </c>
      <c r="Q88" s="154"/>
      <c r="S88" s="92">
        <f t="shared" si="0"/>
        <v>0</v>
      </c>
      <c r="Y88" s="98">
        <v>1840800</v>
      </c>
    </row>
    <row r="89" spans="1:25" ht="15.75" customHeight="1" x14ac:dyDescent="0.25">
      <c r="A89" s="121" t="s">
        <v>80</v>
      </c>
      <c r="B89" s="124" t="s">
        <v>1048</v>
      </c>
      <c r="C89" s="191"/>
      <c r="D89" s="254" t="s">
        <v>1049</v>
      </c>
      <c r="E89" s="192" t="s">
        <v>81</v>
      </c>
      <c r="F89" s="223">
        <v>2018</v>
      </c>
      <c r="G89" s="255" t="s">
        <v>82</v>
      </c>
      <c r="H89" s="223" t="s">
        <v>83</v>
      </c>
      <c r="I89" s="128">
        <v>12.5</v>
      </c>
      <c r="J89" s="129"/>
      <c r="K89" s="130">
        <v>3500</v>
      </c>
      <c r="L89" s="131"/>
      <c r="M89" s="131">
        <v>437</v>
      </c>
      <c r="N89" s="131">
        <v>9800</v>
      </c>
      <c r="O89" s="131"/>
      <c r="P89" s="132">
        <f t="shared" ref="P89:P95" si="1">L89*O89+M89*N89</f>
        <v>4282600</v>
      </c>
      <c r="Q89" s="16">
        <v>1</v>
      </c>
      <c r="R89" s="92">
        <f>11.8+(11.8*6%)</f>
        <v>12.508000000000001</v>
      </c>
      <c r="S89" s="92">
        <f>(K89-T89)*I89/100</f>
        <v>437.5</v>
      </c>
      <c r="U89" s="98">
        <v>24640</v>
      </c>
      <c r="V89" s="92">
        <f t="shared" ref="V89:V94" si="2">U89/12</f>
        <v>2053.3333333333335</v>
      </c>
      <c r="X89" s="92">
        <f t="shared" ref="X89:X94" si="3">U89/12*W89</f>
        <v>0</v>
      </c>
      <c r="Y89" s="98">
        <v>5220000</v>
      </c>
    </row>
    <row r="90" spans="1:25" ht="15.75" customHeight="1" x14ac:dyDescent="0.25">
      <c r="A90" s="134" t="s">
        <v>80</v>
      </c>
      <c r="B90" s="135" t="s">
        <v>1048</v>
      </c>
      <c r="C90" s="171"/>
      <c r="D90" s="135" t="s">
        <v>992</v>
      </c>
      <c r="E90" s="136" t="s">
        <v>6</v>
      </c>
      <c r="F90" s="160">
        <v>2018</v>
      </c>
      <c r="G90" s="256" t="s">
        <v>83</v>
      </c>
      <c r="H90" s="160" t="s">
        <v>82</v>
      </c>
      <c r="I90" s="139">
        <v>9.1</v>
      </c>
      <c r="J90" s="140">
        <v>9.1</v>
      </c>
      <c r="K90" s="141">
        <v>3500</v>
      </c>
      <c r="L90" s="142">
        <v>273</v>
      </c>
      <c r="M90" s="142">
        <v>20</v>
      </c>
      <c r="N90" s="142">
        <v>6200</v>
      </c>
      <c r="O90" s="142">
        <v>2800</v>
      </c>
      <c r="P90" s="161">
        <f t="shared" si="1"/>
        <v>888400</v>
      </c>
      <c r="Q90" s="16">
        <v>1</v>
      </c>
      <c r="R90" s="133">
        <f>(8*1.031)*1.1</f>
        <v>9.0728000000000009</v>
      </c>
      <c r="S90" s="92">
        <f t="shared" ref="S90:S95" si="4">(K90-T90)*J90/100</f>
        <v>273</v>
      </c>
      <c r="T90" s="92">
        <v>500</v>
      </c>
      <c r="U90" s="98">
        <v>24640</v>
      </c>
      <c r="V90" s="92">
        <f t="shared" si="2"/>
        <v>2053.3333333333335</v>
      </c>
      <c r="W90" s="92">
        <v>1.1000000000000001</v>
      </c>
      <c r="X90" s="92">
        <f t="shared" si="3"/>
        <v>2258.666666666667</v>
      </c>
      <c r="Y90" s="98">
        <v>1046400</v>
      </c>
    </row>
    <row r="91" spans="1:25" ht="15.75" customHeight="1" x14ac:dyDescent="0.25">
      <c r="A91" s="134" t="s">
        <v>80</v>
      </c>
      <c r="B91" s="135" t="s">
        <v>1048</v>
      </c>
      <c r="C91" s="171"/>
      <c r="D91" s="135" t="s">
        <v>992</v>
      </c>
      <c r="E91" s="136" t="s">
        <v>21</v>
      </c>
      <c r="F91" s="138">
        <v>2017</v>
      </c>
      <c r="G91" s="160" t="s">
        <v>84</v>
      </c>
      <c r="H91" s="138" t="s">
        <v>108</v>
      </c>
      <c r="I91" s="257">
        <v>9.9</v>
      </c>
      <c r="J91" s="140">
        <v>9.9</v>
      </c>
      <c r="K91" s="141">
        <v>3500</v>
      </c>
      <c r="L91" s="142">
        <v>297</v>
      </c>
      <c r="M91" s="142">
        <v>20</v>
      </c>
      <c r="N91" s="142">
        <v>6200</v>
      </c>
      <c r="O91" s="142">
        <v>2800</v>
      </c>
      <c r="P91" s="161">
        <f t="shared" si="1"/>
        <v>955600</v>
      </c>
      <c r="Q91" s="16">
        <v>1</v>
      </c>
      <c r="R91" s="133">
        <f t="shared" ref="R91:R93" si="5">(8*1.031)*1.1</f>
        <v>9.0728000000000009</v>
      </c>
      <c r="S91" s="92">
        <f t="shared" si="4"/>
        <v>297</v>
      </c>
      <c r="T91" s="92">
        <v>500</v>
      </c>
      <c r="U91" s="98">
        <v>24640</v>
      </c>
      <c r="V91" s="92">
        <f t="shared" si="2"/>
        <v>2053.3333333333335</v>
      </c>
      <c r="W91" s="92">
        <v>1.1000000000000001</v>
      </c>
      <c r="X91" s="92">
        <f t="shared" si="3"/>
        <v>2258.666666666667</v>
      </c>
      <c r="Y91" s="98">
        <v>1122000</v>
      </c>
    </row>
    <row r="92" spans="1:25" ht="15.75" customHeight="1" x14ac:dyDescent="0.25">
      <c r="A92" s="134" t="s">
        <v>80</v>
      </c>
      <c r="B92" s="135" t="s">
        <v>1048</v>
      </c>
      <c r="C92" s="171"/>
      <c r="D92" s="135" t="s">
        <v>992</v>
      </c>
      <c r="E92" s="136" t="s">
        <v>6</v>
      </c>
      <c r="F92" s="160">
        <v>2018</v>
      </c>
      <c r="G92" s="258" t="s">
        <v>85</v>
      </c>
      <c r="H92" s="160" t="s">
        <v>84</v>
      </c>
      <c r="I92" s="139">
        <v>9.1</v>
      </c>
      <c r="J92" s="140">
        <v>9.1</v>
      </c>
      <c r="K92" s="141">
        <v>3500</v>
      </c>
      <c r="L92" s="142">
        <v>273</v>
      </c>
      <c r="M92" s="142">
        <v>20</v>
      </c>
      <c r="N92" s="142">
        <v>6200</v>
      </c>
      <c r="O92" s="142">
        <v>2800</v>
      </c>
      <c r="P92" s="161">
        <f t="shared" si="1"/>
        <v>888400</v>
      </c>
      <c r="Q92" s="16">
        <v>1</v>
      </c>
      <c r="R92" s="133">
        <f t="shared" si="5"/>
        <v>9.0728000000000009</v>
      </c>
      <c r="S92" s="92">
        <f t="shared" si="4"/>
        <v>273</v>
      </c>
      <c r="T92" s="92">
        <v>500</v>
      </c>
      <c r="U92" s="98">
        <v>24640</v>
      </c>
      <c r="V92" s="92">
        <f t="shared" si="2"/>
        <v>2053.3333333333335</v>
      </c>
      <c r="W92" s="92">
        <v>1.1000000000000001</v>
      </c>
      <c r="X92" s="92">
        <f t="shared" si="3"/>
        <v>2258.666666666667</v>
      </c>
      <c r="Y92" s="98">
        <v>1046400</v>
      </c>
    </row>
    <row r="93" spans="1:25" ht="15.75" customHeight="1" x14ac:dyDescent="0.25">
      <c r="A93" s="134" t="s">
        <v>80</v>
      </c>
      <c r="B93" s="135" t="s">
        <v>1048</v>
      </c>
      <c r="C93" s="171" t="s">
        <v>1050</v>
      </c>
      <c r="D93" s="135" t="s">
        <v>992</v>
      </c>
      <c r="E93" s="136" t="s">
        <v>6</v>
      </c>
      <c r="F93" s="160">
        <v>2019</v>
      </c>
      <c r="G93" s="258" t="s">
        <v>86</v>
      </c>
      <c r="H93" s="138" t="s">
        <v>1051</v>
      </c>
      <c r="I93" s="139">
        <v>9.1</v>
      </c>
      <c r="J93" s="140">
        <v>9.1</v>
      </c>
      <c r="K93" s="141">
        <v>3500</v>
      </c>
      <c r="L93" s="142">
        <v>273</v>
      </c>
      <c r="M93" s="142">
        <v>20</v>
      </c>
      <c r="N93" s="142">
        <v>6200</v>
      </c>
      <c r="O93" s="142">
        <v>2800</v>
      </c>
      <c r="P93" s="161">
        <f t="shared" si="1"/>
        <v>888400</v>
      </c>
      <c r="Q93" s="16">
        <v>1</v>
      </c>
      <c r="R93" s="133">
        <f t="shared" si="5"/>
        <v>9.0728000000000009</v>
      </c>
      <c r="S93" s="92">
        <f t="shared" si="4"/>
        <v>273</v>
      </c>
      <c r="T93" s="92">
        <v>500</v>
      </c>
      <c r="U93" s="98">
        <v>24640</v>
      </c>
      <c r="V93" s="92">
        <f t="shared" si="2"/>
        <v>2053.3333333333335</v>
      </c>
      <c r="W93" s="92">
        <v>1.1000000000000001</v>
      </c>
      <c r="X93" s="92">
        <f t="shared" si="3"/>
        <v>2258.666666666667</v>
      </c>
      <c r="Y93" s="98">
        <v>1046400</v>
      </c>
    </row>
    <row r="94" spans="1:25" ht="15.75" customHeight="1" x14ac:dyDescent="0.25">
      <c r="A94" s="134" t="s">
        <v>80</v>
      </c>
      <c r="B94" s="135" t="s">
        <v>1048</v>
      </c>
      <c r="C94" s="171"/>
      <c r="D94" s="135" t="s">
        <v>992</v>
      </c>
      <c r="E94" s="136" t="s">
        <v>87</v>
      </c>
      <c r="F94" s="160">
        <v>2017</v>
      </c>
      <c r="G94" s="160" t="s">
        <v>88</v>
      </c>
      <c r="H94" s="138" t="s">
        <v>86</v>
      </c>
      <c r="I94" s="257">
        <v>8.6999999999999993</v>
      </c>
      <c r="J94" s="140">
        <v>8.6999999999999993</v>
      </c>
      <c r="K94" s="141">
        <v>3500</v>
      </c>
      <c r="L94" s="142">
        <v>261</v>
      </c>
      <c r="M94" s="142">
        <v>20</v>
      </c>
      <c r="N94" s="142">
        <v>6200</v>
      </c>
      <c r="O94" s="142">
        <v>2800</v>
      </c>
      <c r="P94" s="161">
        <f t="shared" si="1"/>
        <v>854800</v>
      </c>
      <c r="Q94" s="16">
        <v>1</v>
      </c>
      <c r="R94" s="194">
        <f>(7.7*1.031)*1.1</f>
        <v>8.7325700000000008</v>
      </c>
      <c r="S94" s="92">
        <f t="shared" si="4"/>
        <v>260.99999999999994</v>
      </c>
      <c r="T94" s="92">
        <v>500</v>
      </c>
      <c r="U94" s="98">
        <v>24640</v>
      </c>
      <c r="V94" s="92">
        <f t="shared" si="2"/>
        <v>2053.3333333333335</v>
      </c>
      <c r="W94" s="92">
        <v>1.1000000000000001</v>
      </c>
      <c r="X94" s="92">
        <f t="shared" si="3"/>
        <v>2258.666666666667</v>
      </c>
      <c r="Y94" s="98">
        <v>1007200</v>
      </c>
    </row>
    <row r="95" spans="1:25" ht="15.75" customHeight="1" x14ac:dyDescent="0.25">
      <c r="A95" s="249" t="s">
        <v>80</v>
      </c>
      <c r="B95" s="135" t="s">
        <v>1048</v>
      </c>
      <c r="C95" s="250" t="s">
        <v>995</v>
      </c>
      <c r="D95" s="135" t="s">
        <v>992</v>
      </c>
      <c r="E95" s="136" t="s">
        <v>8</v>
      </c>
      <c r="F95" s="174">
        <v>2020</v>
      </c>
      <c r="G95" s="160" t="s">
        <v>89</v>
      </c>
      <c r="H95" s="174"/>
      <c r="I95" s="174">
        <v>8.1999999999999993</v>
      </c>
      <c r="J95" s="140">
        <v>8.4</v>
      </c>
      <c r="K95" s="141">
        <v>3500</v>
      </c>
      <c r="L95" s="142">
        <v>252</v>
      </c>
      <c r="M95" s="142">
        <v>20</v>
      </c>
      <c r="N95" s="142">
        <v>6200</v>
      </c>
      <c r="O95" s="142">
        <v>2800</v>
      </c>
      <c r="P95" s="161">
        <f t="shared" si="1"/>
        <v>829600</v>
      </c>
      <c r="Q95" s="16">
        <v>1</v>
      </c>
      <c r="R95" s="92">
        <v>8.1999999999999993</v>
      </c>
      <c r="S95" s="92">
        <f t="shared" si="4"/>
        <v>252</v>
      </c>
      <c r="T95" s="92">
        <v>500</v>
      </c>
      <c r="V95" s="92"/>
      <c r="Y95" s="98">
        <v>979200</v>
      </c>
    </row>
    <row r="96" spans="1:25" ht="15.75" customHeight="1" thickBot="1" x14ac:dyDescent="0.3">
      <c r="A96" s="259"/>
      <c r="B96" s="213"/>
      <c r="C96" s="172"/>
      <c r="D96" s="213"/>
      <c r="E96" s="260"/>
      <c r="F96" s="261"/>
      <c r="G96" s="262"/>
      <c r="H96" s="260"/>
      <c r="I96" s="262"/>
      <c r="J96" s="200"/>
      <c r="K96" s="175"/>
      <c r="L96" s="201"/>
      <c r="M96" s="201"/>
      <c r="N96" s="201"/>
      <c r="O96" s="201"/>
      <c r="P96" s="263">
        <f>SUM(P89:P95)</f>
        <v>9587800</v>
      </c>
      <c r="Q96" s="154"/>
      <c r="S96" s="92">
        <f t="shared" ref="S96:S105" si="6">K96*J96/100</f>
        <v>0</v>
      </c>
      <c r="Y96" s="98">
        <v>11467600</v>
      </c>
    </row>
    <row r="97" spans="1:25" ht="15.75" customHeight="1" x14ac:dyDescent="0.25">
      <c r="A97" s="121" t="s">
        <v>90</v>
      </c>
      <c r="B97" s="124" t="s">
        <v>1052</v>
      </c>
      <c r="C97" s="191"/>
      <c r="D97" s="124" t="s">
        <v>992</v>
      </c>
      <c r="E97" s="192" t="s">
        <v>8</v>
      </c>
      <c r="F97" s="127">
        <v>2016</v>
      </c>
      <c r="G97" s="127" t="s">
        <v>91</v>
      </c>
      <c r="H97" s="127"/>
      <c r="I97" s="127">
        <v>8.1999999999999993</v>
      </c>
      <c r="J97" s="129">
        <v>8.4</v>
      </c>
      <c r="K97" s="130">
        <v>3000</v>
      </c>
      <c r="L97" s="131">
        <v>210</v>
      </c>
      <c r="M97" s="131">
        <v>20</v>
      </c>
      <c r="N97" s="131">
        <v>6200</v>
      </c>
      <c r="O97" s="131">
        <v>2800</v>
      </c>
      <c r="P97" s="132">
        <f>L97*O97+M97*N97</f>
        <v>712000</v>
      </c>
      <c r="Q97" s="16">
        <v>1</v>
      </c>
      <c r="R97" s="92">
        <v>8.1999999999999993</v>
      </c>
      <c r="S97" s="92">
        <f>(K97-T97)*J97/100</f>
        <v>210</v>
      </c>
      <c r="T97" s="92">
        <v>500</v>
      </c>
      <c r="U97" s="98">
        <v>24640</v>
      </c>
      <c r="V97" s="92">
        <f>U97/12</f>
        <v>2053.3333333333335</v>
      </c>
      <c r="W97" s="92">
        <v>1.1000000000000001</v>
      </c>
      <c r="X97" s="92">
        <f>U97/12*W97</f>
        <v>2258.666666666667</v>
      </c>
      <c r="Y97" s="98">
        <v>856000</v>
      </c>
    </row>
    <row r="98" spans="1:25" ht="15.75" customHeight="1" x14ac:dyDescent="0.25">
      <c r="A98" s="134" t="s">
        <v>90</v>
      </c>
      <c r="B98" s="219" t="s">
        <v>1052</v>
      </c>
      <c r="C98" s="171"/>
      <c r="D98" s="219" t="s">
        <v>992</v>
      </c>
      <c r="E98" s="136" t="s">
        <v>67</v>
      </c>
      <c r="F98" s="138">
        <v>2017</v>
      </c>
      <c r="G98" s="138" t="s">
        <v>92</v>
      </c>
      <c r="H98" s="138"/>
      <c r="I98" s="257">
        <v>9.9</v>
      </c>
      <c r="J98" s="203">
        <v>9.9</v>
      </c>
      <c r="K98" s="141">
        <v>3000</v>
      </c>
      <c r="L98" s="142">
        <v>247</v>
      </c>
      <c r="M98" s="142">
        <v>20</v>
      </c>
      <c r="N98" s="142">
        <v>6200</v>
      </c>
      <c r="O98" s="142">
        <v>2800</v>
      </c>
      <c r="P98" s="161">
        <f>L98*O98+M98*N98</f>
        <v>815600</v>
      </c>
      <c r="Q98" s="16">
        <v>1</v>
      </c>
      <c r="R98" s="195">
        <f>(8.7*1.031)*1.1</f>
        <v>9.8666699999999992</v>
      </c>
      <c r="S98" s="92">
        <f>(K98-T98)*J98/100</f>
        <v>247.5</v>
      </c>
      <c r="T98" s="92">
        <v>500</v>
      </c>
      <c r="U98" s="98">
        <v>24640</v>
      </c>
      <c r="V98" s="92">
        <f>U98/12</f>
        <v>2053.3333333333335</v>
      </c>
      <c r="W98" s="92">
        <v>1.1000000000000001</v>
      </c>
      <c r="X98" s="92">
        <f>U98/12*W98</f>
        <v>2258.666666666667</v>
      </c>
      <c r="Y98" s="98">
        <v>984800</v>
      </c>
    </row>
    <row r="99" spans="1:25" ht="15.75" customHeight="1" thickBot="1" x14ac:dyDescent="0.3">
      <c r="A99" s="176"/>
      <c r="B99" s="177"/>
      <c r="C99" s="178"/>
      <c r="D99" s="177"/>
      <c r="E99" s="179"/>
      <c r="F99" s="180"/>
      <c r="G99" s="181"/>
      <c r="H99" s="179"/>
      <c r="I99" s="181"/>
      <c r="J99" s="182"/>
      <c r="K99" s="183"/>
      <c r="L99" s="184"/>
      <c r="M99" s="184"/>
      <c r="N99" s="184"/>
      <c r="O99" s="184"/>
      <c r="P99" s="185">
        <f>SUM(P97:P98)</f>
        <v>1527600</v>
      </c>
      <c r="Q99" s="154"/>
      <c r="S99" s="92">
        <f t="shared" si="6"/>
        <v>0</v>
      </c>
      <c r="V99" s="92"/>
      <c r="Y99" s="98">
        <v>1840800</v>
      </c>
    </row>
    <row r="100" spans="1:25" ht="15.75" customHeight="1" x14ac:dyDescent="0.25">
      <c r="A100" s="121" t="s">
        <v>93</v>
      </c>
      <c r="B100" s="124" t="s">
        <v>1053</v>
      </c>
      <c r="C100" s="191"/>
      <c r="D100" s="124" t="s">
        <v>992</v>
      </c>
      <c r="E100" s="192" t="s">
        <v>67</v>
      </c>
      <c r="F100" s="127">
        <v>2017</v>
      </c>
      <c r="G100" s="127" t="s">
        <v>94</v>
      </c>
      <c r="H100" s="127"/>
      <c r="I100" s="128">
        <v>9.9</v>
      </c>
      <c r="J100" s="129">
        <v>9.9</v>
      </c>
      <c r="K100" s="130">
        <v>3000</v>
      </c>
      <c r="L100" s="131">
        <v>247</v>
      </c>
      <c r="M100" s="131">
        <v>20</v>
      </c>
      <c r="N100" s="131">
        <v>6200</v>
      </c>
      <c r="O100" s="131">
        <v>2800</v>
      </c>
      <c r="P100" s="132">
        <f>L100*O100+M100*N100</f>
        <v>815600</v>
      </c>
      <c r="Q100" s="16">
        <v>1</v>
      </c>
      <c r="R100" s="195">
        <f>(8.7*1.031)*1.1</f>
        <v>9.8666699999999992</v>
      </c>
      <c r="S100" s="92">
        <f>(K100-T100)*J100/100</f>
        <v>247.5</v>
      </c>
      <c r="T100" s="92">
        <v>500</v>
      </c>
      <c r="U100" s="98">
        <v>24640</v>
      </c>
      <c r="V100" s="92">
        <f>U100/12</f>
        <v>2053.3333333333335</v>
      </c>
      <c r="W100" s="92">
        <v>1.1000000000000001</v>
      </c>
      <c r="X100" s="92">
        <f>U100/12*W100</f>
        <v>2258.666666666667</v>
      </c>
      <c r="Y100" s="98">
        <v>984800</v>
      </c>
    </row>
    <row r="101" spans="1:25" ht="15.75" customHeight="1" x14ac:dyDescent="0.25">
      <c r="A101" s="249" t="s">
        <v>93</v>
      </c>
      <c r="B101" s="135" t="s">
        <v>1053</v>
      </c>
      <c r="C101" s="264"/>
      <c r="D101" s="135" t="s">
        <v>992</v>
      </c>
      <c r="E101" s="136" t="s">
        <v>8</v>
      </c>
      <c r="F101" s="135">
        <v>2020</v>
      </c>
      <c r="G101" s="160" t="s">
        <v>95</v>
      </c>
      <c r="H101" s="138"/>
      <c r="I101" s="174">
        <v>8.1999999999999993</v>
      </c>
      <c r="J101" s="140">
        <v>8.4</v>
      </c>
      <c r="K101" s="141">
        <v>3000</v>
      </c>
      <c r="L101" s="142">
        <v>210</v>
      </c>
      <c r="M101" s="142">
        <v>20</v>
      </c>
      <c r="N101" s="142">
        <v>6200</v>
      </c>
      <c r="O101" s="142">
        <v>2800</v>
      </c>
      <c r="P101" s="161">
        <f>L101*O101+M101*N101</f>
        <v>712000</v>
      </c>
      <c r="Q101" s="16">
        <v>1</v>
      </c>
      <c r="R101" s="92">
        <v>8.1999999999999993</v>
      </c>
      <c r="S101" s="92">
        <f>(K101-T101)*J101/100</f>
        <v>210</v>
      </c>
      <c r="T101" s="92">
        <v>500</v>
      </c>
      <c r="U101" s="98">
        <v>24640</v>
      </c>
      <c r="V101" s="92">
        <f>U101/12</f>
        <v>2053.3333333333335</v>
      </c>
      <c r="X101" s="92">
        <f>U101/12*W101</f>
        <v>0</v>
      </c>
      <c r="Y101" s="98">
        <v>856000</v>
      </c>
    </row>
    <row r="102" spans="1:25" ht="15.75" customHeight="1" thickBot="1" x14ac:dyDescent="0.3">
      <c r="A102" s="176"/>
      <c r="B102" s="177"/>
      <c r="C102" s="178"/>
      <c r="D102" s="177"/>
      <c r="E102" s="179"/>
      <c r="F102" s="180"/>
      <c r="G102" s="181"/>
      <c r="H102" s="179"/>
      <c r="I102" s="181"/>
      <c r="J102" s="182"/>
      <c r="K102" s="183"/>
      <c r="L102" s="184"/>
      <c r="M102" s="184"/>
      <c r="N102" s="184"/>
      <c r="O102" s="184"/>
      <c r="P102" s="185">
        <f>SUM(P100:P101)</f>
        <v>1527600</v>
      </c>
      <c r="Q102" s="154"/>
      <c r="S102" s="92">
        <f t="shared" si="6"/>
        <v>0</v>
      </c>
      <c r="Y102" s="98">
        <v>1840800</v>
      </c>
    </row>
    <row r="103" spans="1:25" ht="15.75" customHeight="1" x14ac:dyDescent="0.25">
      <c r="A103" s="121" t="s">
        <v>96</v>
      </c>
      <c r="B103" s="124" t="s">
        <v>1054</v>
      </c>
      <c r="C103" s="191"/>
      <c r="D103" s="124" t="s">
        <v>992</v>
      </c>
      <c r="E103" s="192" t="s">
        <v>67</v>
      </c>
      <c r="F103" s="127">
        <v>2017</v>
      </c>
      <c r="G103" s="127" t="s">
        <v>97</v>
      </c>
      <c r="H103" s="127"/>
      <c r="I103" s="128">
        <v>9.9</v>
      </c>
      <c r="J103" s="129">
        <v>9.9</v>
      </c>
      <c r="K103" s="130">
        <v>3000</v>
      </c>
      <c r="L103" s="131">
        <v>247</v>
      </c>
      <c r="M103" s="131">
        <v>20</v>
      </c>
      <c r="N103" s="131">
        <v>6200</v>
      </c>
      <c r="O103" s="131">
        <v>2800</v>
      </c>
      <c r="P103" s="132">
        <f>L103*O103+M103*N103</f>
        <v>815600</v>
      </c>
      <c r="Q103" s="16">
        <v>1</v>
      </c>
      <c r="R103" s="195">
        <f>(8.7*1.031)*1.1</f>
        <v>9.8666699999999992</v>
      </c>
      <c r="S103" s="92">
        <f>(K103-T103)*J103/100</f>
        <v>247.5</v>
      </c>
      <c r="T103" s="92">
        <v>500</v>
      </c>
      <c r="U103" s="98">
        <v>24640</v>
      </c>
      <c r="V103" s="92">
        <f>U103/12</f>
        <v>2053.3333333333335</v>
      </c>
      <c r="W103" s="92">
        <v>1.1000000000000001</v>
      </c>
      <c r="X103" s="92">
        <f>U103/12*W103</f>
        <v>2258.666666666667</v>
      </c>
      <c r="Y103" s="98">
        <v>984800</v>
      </c>
    </row>
    <row r="104" spans="1:25" ht="15.75" customHeight="1" x14ac:dyDescent="0.25">
      <c r="A104" s="249" t="s">
        <v>96</v>
      </c>
      <c r="B104" s="135" t="s">
        <v>1054</v>
      </c>
      <c r="C104" s="250" t="s">
        <v>995</v>
      </c>
      <c r="D104" s="135" t="s">
        <v>992</v>
      </c>
      <c r="E104" s="136" t="s">
        <v>8</v>
      </c>
      <c r="F104" s="138">
        <v>2020</v>
      </c>
      <c r="G104" s="174" t="s">
        <v>98</v>
      </c>
      <c r="H104" s="174"/>
      <c r="I104" s="174">
        <v>8.1999999999999993</v>
      </c>
      <c r="J104" s="140">
        <v>8.4</v>
      </c>
      <c r="K104" s="141">
        <v>3000</v>
      </c>
      <c r="L104" s="142">
        <v>210</v>
      </c>
      <c r="M104" s="142">
        <v>20</v>
      </c>
      <c r="N104" s="141">
        <v>6200</v>
      </c>
      <c r="O104" s="141">
        <v>2800</v>
      </c>
      <c r="P104" s="161">
        <f>L104*O104+M104*N104</f>
        <v>712000</v>
      </c>
      <c r="Q104" s="16">
        <v>1</v>
      </c>
      <c r="R104" s="265">
        <v>8.1999999999999993</v>
      </c>
      <c r="S104" s="92">
        <f>(K104-T104)*J104/100</f>
        <v>210</v>
      </c>
      <c r="T104" s="92">
        <v>500</v>
      </c>
      <c r="V104" s="92"/>
      <c r="Y104" s="98">
        <v>856000</v>
      </c>
    </row>
    <row r="105" spans="1:25" ht="15.75" customHeight="1" thickBot="1" x14ac:dyDescent="0.3">
      <c r="A105" s="176"/>
      <c r="B105" s="177"/>
      <c r="C105" s="178"/>
      <c r="D105" s="177"/>
      <c r="E105" s="179"/>
      <c r="F105" s="180"/>
      <c r="G105" s="181"/>
      <c r="H105" s="179"/>
      <c r="I105" s="181"/>
      <c r="J105" s="182"/>
      <c r="K105" s="183"/>
      <c r="L105" s="184"/>
      <c r="M105" s="184"/>
      <c r="N105" s="184"/>
      <c r="O105" s="184"/>
      <c r="P105" s="185">
        <f>SUM(P103:P104)</f>
        <v>1527600</v>
      </c>
      <c r="Q105" s="154"/>
      <c r="S105" s="92">
        <f t="shared" si="6"/>
        <v>0</v>
      </c>
      <c r="Y105" s="98">
        <v>1840800</v>
      </c>
    </row>
    <row r="106" spans="1:25" ht="15.75" customHeight="1" x14ac:dyDescent="0.25">
      <c r="A106" s="121" t="s">
        <v>99</v>
      </c>
      <c r="B106" s="124" t="s">
        <v>1055</v>
      </c>
      <c r="C106" s="191"/>
      <c r="D106" s="124" t="s">
        <v>992</v>
      </c>
      <c r="E106" s="192" t="s">
        <v>67</v>
      </c>
      <c r="F106" s="127">
        <v>2017</v>
      </c>
      <c r="G106" s="127" t="s">
        <v>100</v>
      </c>
      <c r="H106" s="127"/>
      <c r="I106" s="128">
        <v>9.9</v>
      </c>
      <c r="J106" s="129">
        <v>9.9</v>
      </c>
      <c r="K106" s="130">
        <v>3000</v>
      </c>
      <c r="L106" s="131">
        <v>247</v>
      </c>
      <c r="M106" s="131">
        <v>20</v>
      </c>
      <c r="N106" s="131">
        <v>6200</v>
      </c>
      <c r="O106" s="131">
        <v>2800</v>
      </c>
      <c r="P106" s="132">
        <f>L106*O106+M106*N106</f>
        <v>815600</v>
      </c>
      <c r="Q106" s="16">
        <v>1</v>
      </c>
      <c r="R106" s="195">
        <f>(8.7*1.031)*1.1</f>
        <v>9.8666699999999992</v>
      </c>
      <c r="S106" s="92">
        <f>(K106-T106)*J106/100</f>
        <v>247.5</v>
      </c>
      <c r="T106" s="92">
        <v>500</v>
      </c>
      <c r="U106" s="98">
        <v>24640</v>
      </c>
      <c r="V106" s="92">
        <f>U106/12</f>
        <v>2053.3333333333335</v>
      </c>
      <c r="W106" s="92">
        <v>1.1000000000000001</v>
      </c>
      <c r="X106" s="92">
        <f>U106/12*W106</f>
        <v>2258.666666666667</v>
      </c>
      <c r="Y106" s="98">
        <v>984800</v>
      </c>
    </row>
    <row r="107" spans="1:25" ht="15.75" customHeight="1" x14ac:dyDescent="0.25">
      <c r="A107" s="249" t="s">
        <v>99</v>
      </c>
      <c r="B107" s="135" t="s">
        <v>1055</v>
      </c>
      <c r="C107" s="253" t="s">
        <v>1056</v>
      </c>
      <c r="D107" s="219" t="s">
        <v>992</v>
      </c>
      <c r="E107" s="136" t="s">
        <v>8</v>
      </c>
      <c r="F107" s="138">
        <v>2021</v>
      </c>
      <c r="G107" s="138" t="s">
        <v>101</v>
      </c>
      <c r="H107" s="138"/>
      <c r="I107" s="138">
        <v>8.1999999999999993</v>
      </c>
      <c r="J107" s="140">
        <v>8.4</v>
      </c>
      <c r="K107" s="141">
        <v>3000</v>
      </c>
      <c r="L107" s="231" t="s">
        <v>994</v>
      </c>
      <c r="M107" s="142"/>
      <c r="N107" s="142"/>
      <c r="O107" s="142"/>
      <c r="P107" s="161"/>
      <c r="Q107" s="16">
        <v>1</v>
      </c>
      <c r="R107" s="92">
        <v>8.1999999999999993</v>
      </c>
      <c r="S107" s="92">
        <f>(K107-T107)*J107/100</f>
        <v>210</v>
      </c>
      <c r="T107" s="92">
        <v>500</v>
      </c>
      <c r="U107" s="98">
        <v>24640</v>
      </c>
      <c r="V107" s="92">
        <f>U107/12</f>
        <v>2053.3333333333335</v>
      </c>
      <c r="X107" s="92">
        <f>U107/12*W107</f>
        <v>0</v>
      </c>
      <c r="Y107" s="98">
        <v>861600</v>
      </c>
    </row>
    <row r="108" spans="1:25" ht="15.75" customHeight="1" x14ac:dyDescent="0.25">
      <c r="A108" s="249" t="s">
        <v>99</v>
      </c>
      <c r="B108" s="135" t="s">
        <v>1055</v>
      </c>
      <c r="C108" s="250" t="s">
        <v>995</v>
      </c>
      <c r="D108" s="219" t="s">
        <v>992</v>
      </c>
      <c r="E108" s="136" t="s">
        <v>8</v>
      </c>
      <c r="F108" s="138">
        <v>2020</v>
      </c>
      <c r="G108" s="174" t="s">
        <v>102</v>
      </c>
      <c r="H108" s="174"/>
      <c r="I108" s="174">
        <v>8.1999999999999993</v>
      </c>
      <c r="J108" s="140">
        <v>8.4</v>
      </c>
      <c r="K108" s="141">
        <v>3000</v>
      </c>
      <c r="L108" s="142">
        <v>210</v>
      </c>
      <c r="M108" s="142">
        <v>20</v>
      </c>
      <c r="N108" s="142">
        <v>6200</v>
      </c>
      <c r="O108" s="142">
        <v>2800</v>
      </c>
      <c r="P108" s="161">
        <f>L108*O108+M108*N108</f>
        <v>712000</v>
      </c>
      <c r="Q108" s="16">
        <v>1</v>
      </c>
      <c r="R108" s="92">
        <v>8.1999999999999993</v>
      </c>
      <c r="S108" s="92">
        <f>(K108-T108)*J108/100</f>
        <v>210</v>
      </c>
      <c r="T108" s="92">
        <v>500</v>
      </c>
      <c r="V108" s="92"/>
      <c r="Y108" s="98">
        <v>1017600</v>
      </c>
    </row>
    <row r="109" spans="1:25" ht="15.75" customHeight="1" thickBot="1" x14ac:dyDescent="0.3">
      <c r="A109" s="176"/>
      <c r="B109" s="177"/>
      <c r="C109" s="178"/>
      <c r="D109" s="177"/>
      <c r="E109" s="179"/>
      <c r="F109" s="180"/>
      <c r="G109" s="181"/>
      <c r="H109" s="179"/>
      <c r="I109" s="181"/>
      <c r="J109" s="182"/>
      <c r="K109" s="183"/>
      <c r="L109" s="184"/>
      <c r="M109" s="184"/>
      <c r="N109" s="184"/>
      <c r="O109" s="184"/>
      <c r="P109" s="185">
        <f>SUM(P106:P108)</f>
        <v>1527600</v>
      </c>
      <c r="Q109" s="154"/>
      <c r="S109" s="92">
        <f t="shared" ref="S109:S123" si="7">K109*J109/100</f>
        <v>0</v>
      </c>
      <c r="Y109" s="98">
        <v>2864000</v>
      </c>
    </row>
    <row r="110" spans="1:25" ht="15.75" customHeight="1" x14ac:dyDescent="0.25">
      <c r="A110" s="121" t="s">
        <v>103</v>
      </c>
      <c r="B110" s="124" t="s">
        <v>1057</v>
      </c>
      <c r="C110" s="191"/>
      <c r="D110" s="124" t="s">
        <v>992</v>
      </c>
      <c r="E110" s="192" t="s">
        <v>67</v>
      </c>
      <c r="F110" s="127">
        <v>2018</v>
      </c>
      <c r="G110" s="127" t="s">
        <v>104</v>
      </c>
      <c r="H110" s="127"/>
      <c r="I110" s="128">
        <v>9.9</v>
      </c>
      <c r="J110" s="129">
        <v>9.9</v>
      </c>
      <c r="K110" s="130">
        <v>3000</v>
      </c>
      <c r="L110" s="131">
        <v>247</v>
      </c>
      <c r="M110" s="131">
        <v>20</v>
      </c>
      <c r="N110" s="131">
        <v>6200</v>
      </c>
      <c r="O110" s="131">
        <v>2800</v>
      </c>
      <c r="P110" s="132">
        <f>L110*O110+M110*N110</f>
        <v>815600</v>
      </c>
      <c r="Q110" s="16">
        <v>1</v>
      </c>
      <c r="R110" s="195">
        <f>(8.7*1.031)*1.1</f>
        <v>9.8666699999999992</v>
      </c>
      <c r="S110" s="92">
        <f>(K110-T110)*J110/100</f>
        <v>247.5</v>
      </c>
      <c r="T110" s="92">
        <v>500</v>
      </c>
      <c r="U110" s="98">
        <v>24640</v>
      </c>
      <c r="V110" s="92">
        <f>U110/12</f>
        <v>2053.3333333333335</v>
      </c>
      <c r="W110" s="92">
        <v>1.1000000000000001</v>
      </c>
      <c r="X110" s="92">
        <f>U110/12*W110</f>
        <v>2258.666666666667</v>
      </c>
      <c r="Y110" s="98">
        <v>984800</v>
      </c>
    </row>
    <row r="111" spans="1:25" ht="15.75" customHeight="1" x14ac:dyDescent="0.25">
      <c r="A111" s="249" t="s">
        <v>103</v>
      </c>
      <c r="B111" s="135" t="s">
        <v>1057</v>
      </c>
      <c r="C111" s="253" t="s">
        <v>1058</v>
      </c>
      <c r="D111" s="219" t="s">
        <v>992</v>
      </c>
      <c r="E111" s="136" t="s">
        <v>8</v>
      </c>
      <c r="F111" s="138">
        <v>2021</v>
      </c>
      <c r="G111" s="138" t="s">
        <v>105</v>
      </c>
      <c r="H111" s="138"/>
      <c r="I111" s="138">
        <v>8.1999999999999993</v>
      </c>
      <c r="J111" s="140">
        <v>8.4</v>
      </c>
      <c r="K111" s="141">
        <v>3000</v>
      </c>
      <c r="L111" s="231" t="s">
        <v>994</v>
      </c>
      <c r="M111" s="142"/>
      <c r="N111" s="142"/>
      <c r="O111" s="142"/>
      <c r="P111" s="161"/>
      <c r="Q111" s="16">
        <v>1</v>
      </c>
      <c r="R111" s="92">
        <v>8.1999999999999993</v>
      </c>
      <c r="S111" s="92">
        <f>(K111-T111)*J111/100</f>
        <v>210</v>
      </c>
      <c r="T111" s="92">
        <v>500</v>
      </c>
      <c r="U111" s="98">
        <v>24640</v>
      </c>
      <c r="V111" s="92">
        <f>U111/12</f>
        <v>2053.3333333333335</v>
      </c>
      <c r="X111" s="92">
        <f>U111/12*W111</f>
        <v>0</v>
      </c>
      <c r="Y111" s="98">
        <v>856000</v>
      </c>
    </row>
    <row r="112" spans="1:25" ht="15.75" customHeight="1" x14ac:dyDescent="0.25">
      <c r="A112" s="249" t="s">
        <v>103</v>
      </c>
      <c r="B112" s="135" t="s">
        <v>1057</v>
      </c>
      <c r="C112" s="250" t="s">
        <v>995</v>
      </c>
      <c r="D112" s="219" t="s">
        <v>992</v>
      </c>
      <c r="E112" s="173" t="s">
        <v>8</v>
      </c>
      <c r="F112" s="138">
        <v>2020</v>
      </c>
      <c r="G112" s="174" t="s">
        <v>106</v>
      </c>
      <c r="H112" s="174"/>
      <c r="I112" s="174">
        <v>8.1999999999999993</v>
      </c>
      <c r="J112" s="140">
        <v>8.4</v>
      </c>
      <c r="K112" s="141">
        <v>3000</v>
      </c>
      <c r="L112" s="142">
        <v>210</v>
      </c>
      <c r="M112" s="142">
        <v>20</v>
      </c>
      <c r="N112" s="142">
        <v>6200</v>
      </c>
      <c r="O112" s="142">
        <v>2800</v>
      </c>
      <c r="P112" s="161">
        <f>L112*O112+M112*N112</f>
        <v>712000</v>
      </c>
      <c r="Q112" s="16">
        <v>1</v>
      </c>
      <c r="R112" s="92">
        <v>8.1999999999999993</v>
      </c>
      <c r="S112" s="92">
        <f>(K112-T112)*J112/100</f>
        <v>210</v>
      </c>
      <c r="T112" s="92">
        <v>500</v>
      </c>
      <c r="V112" s="92"/>
      <c r="Y112" s="98">
        <v>856000</v>
      </c>
    </row>
    <row r="113" spans="1:25" ht="15.75" customHeight="1" thickBot="1" x14ac:dyDescent="0.3">
      <c r="A113" s="176"/>
      <c r="B113" s="177"/>
      <c r="C113" s="178"/>
      <c r="D113" s="177"/>
      <c r="E113" s="179"/>
      <c r="F113" s="180"/>
      <c r="G113" s="181"/>
      <c r="H113" s="179"/>
      <c r="I113" s="181"/>
      <c r="J113" s="182"/>
      <c r="K113" s="183"/>
      <c r="L113" s="184"/>
      <c r="M113" s="184"/>
      <c r="N113" s="184"/>
      <c r="O113" s="184"/>
      <c r="P113" s="185">
        <f>SUM(P110:P112)</f>
        <v>1527600</v>
      </c>
      <c r="Q113" s="154"/>
      <c r="S113" s="92">
        <f t="shared" si="7"/>
        <v>0</v>
      </c>
      <c r="Y113" s="98">
        <v>2696800</v>
      </c>
    </row>
    <row r="114" spans="1:25" ht="15.75" customHeight="1" x14ac:dyDescent="0.25">
      <c r="A114" s="193" t="s">
        <v>107</v>
      </c>
      <c r="B114" s="237" t="s">
        <v>1059</v>
      </c>
      <c r="C114" s="266"/>
      <c r="D114" s="237" t="s">
        <v>992</v>
      </c>
      <c r="E114" s="267" t="s">
        <v>67</v>
      </c>
      <c r="F114" s="252">
        <v>2018</v>
      </c>
      <c r="G114" s="138" t="s">
        <v>108</v>
      </c>
      <c r="H114" s="268" t="s">
        <v>85</v>
      </c>
      <c r="I114" s="257">
        <v>9.9</v>
      </c>
      <c r="J114" s="203">
        <v>9.9</v>
      </c>
      <c r="K114" s="269">
        <v>3000</v>
      </c>
      <c r="L114" s="238">
        <v>247</v>
      </c>
      <c r="M114" s="238">
        <v>20</v>
      </c>
      <c r="N114" s="238">
        <v>6200</v>
      </c>
      <c r="O114" s="238">
        <v>2800</v>
      </c>
      <c r="P114" s="143">
        <f>L114*O114+M114*N114</f>
        <v>815600</v>
      </c>
      <c r="Q114" s="16">
        <v>1</v>
      </c>
      <c r="R114" s="195">
        <f>(8.7*1.031)*1.1</f>
        <v>9.8666699999999992</v>
      </c>
      <c r="S114" s="92">
        <f>(K114-T114)*J114/100</f>
        <v>247.5</v>
      </c>
      <c r="T114" s="92">
        <v>500</v>
      </c>
      <c r="U114" s="98">
        <v>24640</v>
      </c>
      <c r="V114" s="92">
        <f>U114/12</f>
        <v>2053.3333333333335</v>
      </c>
      <c r="W114" s="92">
        <v>1.1000000000000001</v>
      </c>
      <c r="X114" s="92">
        <f>U114/12*W114</f>
        <v>2258.666666666667</v>
      </c>
      <c r="Y114" s="98">
        <v>984800</v>
      </c>
    </row>
    <row r="115" spans="1:25" ht="15.75" customHeight="1" x14ac:dyDescent="0.25">
      <c r="A115" s="134" t="s">
        <v>107</v>
      </c>
      <c r="B115" s="135" t="s">
        <v>1059</v>
      </c>
      <c r="C115" s="270" t="s">
        <v>995</v>
      </c>
      <c r="D115" s="219" t="s">
        <v>992</v>
      </c>
      <c r="E115" s="136" t="s">
        <v>8</v>
      </c>
      <c r="F115" s="174">
        <v>2020</v>
      </c>
      <c r="G115" s="268" t="s">
        <v>109</v>
      </c>
      <c r="H115" s="174"/>
      <c r="I115" s="174">
        <v>8.1999999999999993</v>
      </c>
      <c r="J115" s="140">
        <v>8.4</v>
      </c>
      <c r="K115" s="141">
        <v>3000</v>
      </c>
      <c r="L115" s="142">
        <v>210</v>
      </c>
      <c r="M115" s="142">
        <v>20</v>
      </c>
      <c r="N115" s="142">
        <v>6200</v>
      </c>
      <c r="O115" s="142">
        <v>2800</v>
      </c>
      <c r="P115" s="161">
        <f>L115*O115+M115*N115</f>
        <v>712000</v>
      </c>
      <c r="Q115" s="16">
        <v>1</v>
      </c>
      <c r="R115" s="92">
        <v>8.1999999999999993</v>
      </c>
      <c r="S115" s="92">
        <f>(K115-T115)*J115/100</f>
        <v>210</v>
      </c>
      <c r="T115" s="92">
        <v>500</v>
      </c>
      <c r="V115" s="92"/>
      <c r="Y115" s="98">
        <v>856000</v>
      </c>
    </row>
    <row r="116" spans="1:25" ht="15.75" customHeight="1" thickBot="1" x14ac:dyDescent="0.3">
      <c r="A116" s="259"/>
      <c r="B116" s="213"/>
      <c r="C116" s="172"/>
      <c r="D116" s="213"/>
      <c r="E116" s="260"/>
      <c r="F116" s="261"/>
      <c r="G116" s="262"/>
      <c r="H116" s="260"/>
      <c r="I116" s="262"/>
      <c r="J116" s="200"/>
      <c r="K116" s="175"/>
      <c r="L116" s="201"/>
      <c r="M116" s="201"/>
      <c r="N116" s="201"/>
      <c r="O116" s="201"/>
      <c r="P116" s="263">
        <f>SUM(P114:P115)</f>
        <v>1527600</v>
      </c>
      <c r="Q116" s="154"/>
      <c r="S116" s="92">
        <f t="shared" si="7"/>
        <v>0</v>
      </c>
      <c r="Y116" s="98">
        <v>1840800</v>
      </c>
    </row>
    <row r="117" spans="1:25" ht="15.75" customHeight="1" x14ac:dyDescent="0.25">
      <c r="A117" s="155" t="s">
        <v>110</v>
      </c>
      <c r="B117" s="124" t="s">
        <v>1060</v>
      </c>
      <c r="C117" s="156"/>
      <c r="D117" s="124" t="s">
        <v>992</v>
      </c>
      <c r="E117" s="192" t="s">
        <v>6</v>
      </c>
      <c r="F117" s="127">
        <v>2016</v>
      </c>
      <c r="G117" s="223" t="s">
        <v>111</v>
      </c>
      <c r="H117" s="127"/>
      <c r="I117" s="128">
        <v>9.1</v>
      </c>
      <c r="J117" s="129">
        <v>9.1</v>
      </c>
      <c r="K117" s="130">
        <v>3000</v>
      </c>
      <c r="L117" s="131">
        <v>227</v>
      </c>
      <c r="M117" s="131">
        <v>20</v>
      </c>
      <c r="N117" s="131">
        <v>6200</v>
      </c>
      <c r="O117" s="131">
        <v>2800</v>
      </c>
      <c r="P117" s="132">
        <f>L117*O117+M117*N117</f>
        <v>759600</v>
      </c>
      <c r="Q117" s="16">
        <v>1</v>
      </c>
      <c r="R117" s="133">
        <f>(8*1.031)*1.1</f>
        <v>9.0728000000000009</v>
      </c>
      <c r="S117" s="92">
        <f>(K117-T117)*J117/100</f>
        <v>227.5</v>
      </c>
      <c r="T117" s="92">
        <v>500</v>
      </c>
      <c r="U117" s="98">
        <v>24640</v>
      </c>
      <c r="V117" s="92">
        <f>U117/12</f>
        <v>2053.3333333333335</v>
      </c>
      <c r="W117" s="92">
        <v>1.1000000000000001</v>
      </c>
      <c r="X117" s="92">
        <f>U117/12*W117</f>
        <v>2258.666666666667</v>
      </c>
      <c r="Y117" s="98">
        <v>920400</v>
      </c>
    </row>
    <row r="118" spans="1:25" ht="15.75" customHeight="1" x14ac:dyDescent="0.25">
      <c r="A118" s="159" t="s">
        <v>110</v>
      </c>
      <c r="B118" s="135" t="s">
        <v>1060</v>
      </c>
      <c r="C118" s="12"/>
      <c r="D118" s="135" t="s">
        <v>992</v>
      </c>
      <c r="E118" s="136" t="s">
        <v>8</v>
      </c>
      <c r="F118" s="138">
        <v>2018</v>
      </c>
      <c r="G118" s="138" t="s">
        <v>112</v>
      </c>
      <c r="H118" s="138"/>
      <c r="I118" s="138">
        <v>8.1999999999999993</v>
      </c>
      <c r="J118" s="140">
        <v>8.4</v>
      </c>
      <c r="K118" s="141">
        <v>3000</v>
      </c>
      <c r="L118" s="142">
        <v>210</v>
      </c>
      <c r="M118" s="142">
        <v>20</v>
      </c>
      <c r="N118" s="142">
        <v>6200</v>
      </c>
      <c r="O118" s="142">
        <v>2800</v>
      </c>
      <c r="P118" s="161">
        <f>L118*O118+M118*N118</f>
        <v>712000</v>
      </c>
      <c r="Q118" s="16">
        <v>1</v>
      </c>
      <c r="R118" s="92">
        <v>8.1999999999999993</v>
      </c>
      <c r="S118" s="92">
        <f>(K118-T118)*J118/100</f>
        <v>210</v>
      </c>
      <c r="T118" s="92">
        <v>500</v>
      </c>
      <c r="U118" s="98">
        <v>24640</v>
      </c>
      <c r="V118" s="92">
        <f>U118/12</f>
        <v>2053.3333333333335</v>
      </c>
      <c r="W118" s="92">
        <v>1.1000000000000001</v>
      </c>
      <c r="X118" s="92">
        <f>U118/12*W118</f>
        <v>2258.666666666667</v>
      </c>
      <c r="Y118" s="98">
        <v>861600</v>
      </c>
    </row>
    <row r="119" spans="1:25" ht="15.75" customHeight="1" x14ac:dyDescent="0.25">
      <c r="A119" s="159" t="s">
        <v>110</v>
      </c>
      <c r="B119" s="135" t="s">
        <v>1060</v>
      </c>
      <c r="C119" s="12"/>
      <c r="D119" s="135" t="s">
        <v>992</v>
      </c>
      <c r="E119" s="136" t="s">
        <v>8</v>
      </c>
      <c r="F119" s="138">
        <v>2018</v>
      </c>
      <c r="G119" s="160" t="s">
        <v>113</v>
      </c>
      <c r="H119" s="138"/>
      <c r="I119" s="138">
        <v>8.1999999999999993</v>
      </c>
      <c r="J119" s="140">
        <v>8.4</v>
      </c>
      <c r="K119" s="141">
        <v>3000</v>
      </c>
      <c r="L119" s="231" t="s">
        <v>994</v>
      </c>
      <c r="M119" s="142"/>
      <c r="N119" s="142"/>
      <c r="O119" s="142"/>
      <c r="P119" s="161"/>
      <c r="Q119" s="16">
        <v>1</v>
      </c>
      <c r="R119" s="92">
        <v>8.1999999999999993</v>
      </c>
      <c r="S119" s="92">
        <f>(K119-T119)*J119/100</f>
        <v>210</v>
      </c>
      <c r="T119" s="92">
        <v>500</v>
      </c>
      <c r="U119" s="98">
        <v>24640</v>
      </c>
      <c r="V119" s="92">
        <f>U119/12</f>
        <v>2053.3333333333335</v>
      </c>
      <c r="W119" s="92">
        <v>1.1000000000000001</v>
      </c>
      <c r="X119" s="92">
        <f>U119/12*W119</f>
        <v>2258.666666666667</v>
      </c>
      <c r="Y119" s="98">
        <v>861600</v>
      </c>
    </row>
    <row r="120" spans="1:25" ht="15.75" customHeight="1" x14ac:dyDescent="0.25">
      <c r="A120" s="134" t="s">
        <v>110</v>
      </c>
      <c r="B120" s="135" t="s">
        <v>1060</v>
      </c>
      <c r="C120" s="12"/>
      <c r="D120" s="135" t="s">
        <v>992</v>
      </c>
      <c r="E120" s="173" t="s">
        <v>67</v>
      </c>
      <c r="F120" s="138">
        <v>2017</v>
      </c>
      <c r="G120" s="138" t="s">
        <v>114</v>
      </c>
      <c r="H120" s="138"/>
      <c r="I120" s="139">
        <v>9.9</v>
      </c>
      <c r="J120" s="140">
        <v>9.9</v>
      </c>
      <c r="K120" s="141">
        <v>3000</v>
      </c>
      <c r="L120" s="271">
        <v>247</v>
      </c>
      <c r="M120" s="141">
        <v>20</v>
      </c>
      <c r="N120" s="141">
        <v>6200</v>
      </c>
      <c r="O120" s="141">
        <v>2800</v>
      </c>
      <c r="P120" s="161">
        <f>L120*O120+M120*N120</f>
        <v>815600</v>
      </c>
      <c r="Q120" s="16">
        <v>1</v>
      </c>
      <c r="S120" s="92">
        <f>(K120-T120)*J120/100</f>
        <v>247.5</v>
      </c>
      <c r="T120" s="92">
        <v>500</v>
      </c>
      <c r="V120" s="92"/>
      <c r="Y120" s="98">
        <v>984800</v>
      </c>
    </row>
    <row r="121" spans="1:25" ht="15.75" customHeight="1" x14ac:dyDescent="0.25">
      <c r="A121" s="134" t="s">
        <v>110</v>
      </c>
      <c r="B121" s="135" t="s">
        <v>1060</v>
      </c>
      <c r="C121" s="12"/>
      <c r="D121" s="135" t="s">
        <v>992</v>
      </c>
      <c r="E121" s="173" t="s">
        <v>8</v>
      </c>
      <c r="F121" s="138">
        <v>2019</v>
      </c>
      <c r="G121" s="138" t="s">
        <v>115</v>
      </c>
      <c r="H121" s="138"/>
      <c r="I121" s="138">
        <v>8.1999999999999993</v>
      </c>
      <c r="J121" s="140">
        <v>8.4</v>
      </c>
      <c r="K121" s="141">
        <v>3000</v>
      </c>
      <c r="L121" s="231" t="s">
        <v>994</v>
      </c>
      <c r="M121" s="141"/>
      <c r="N121" s="141"/>
      <c r="O121" s="141"/>
      <c r="P121" s="161"/>
      <c r="Q121" s="16">
        <v>1</v>
      </c>
      <c r="S121" s="92">
        <f>(K121-T121)*J121/100</f>
        <v>210</v>
      </c>
      <c r="T121" s="92">
        <v>500</v>
      </c>
      <c r="V121" s="92"/>
      <c r="Y121" s="98">
        <v>861600</v>
      </c>
    </row>
    <row r="122" spans="1:25" ht="15.75" customHeight="1" thickBot="1" x14ac:dyDescent="0.3">
      <c r="A122" s="176"/>
      <c r="B122" s="177"/>
      <c r="C122" s="272"/>
      <c r="D122" s="177"/>
      <c r="E122" s="215"/>
      <c r="F122" s="177"/>
      <c r="G122" s="216"/>
      <c r="H122" s="215"/>
      <c r="I122" s="216"/>
      <c r="J122" s="182"/>
      <c r="K122" s="183"/>
      <c r="L122" s="184"/>
      <c r="M122" s="184"/>
      <c r="N122" s="184"/>
      <c r="O122" s="184"/>
      <c r="P122" s="185">
        <f>SUM(P117:P121)</f>
        <v>2287200</v>
      </c>
      <c r="Q122" s="154"/>
      <c r="S122" s="92">
        <f t="shared" si="7"/>
        <v>0</v>
      </c>
      <c r="Y122" s="98">
        <v>4490000</v>
      </c>
    </row>
    <row r="123" spans="1:25" ht="15.75" customHeight="1" x14ac:dyDescent="0.25">
      <c r="A123" s="241" t="s">
        <v>1061</v>
      </c>
      <c r="B123" s="242"/>
      <c r="C123" s="243"/>
      <c r="D123" s="242"/>
      <c r="E123" s="244"/>
      <c r="F123" s="242"/>
      <c r="G123" s="245"/>
      <c r="H123" s="244"/>
      <c r="I123" s="118"/>
      <c r="J123" s="246"/>
      <c r="K123" s="246"/>
      <c r="L123" s="246"/>
      <c r="M123" s="246"/>
      <c r="N123" s="246"/>
      <c r="O123" s="246"/>
      <c r="P123" s="247"/>
      <c r="Q123" s="190"/>
      <c r="S123" s="92">
        <f t="shared" si="7"/>
        <v>0</v>
      </c>
    </row>
    <row r="124" spans="1:25" ht="15.75" customHeight="1" x14ac:dyDescent="0.25">
      <c r="A124" s="134" t="s">
        <v>116</v>
      </c>
      <c r="B124" s="135" t="s">
        <v>1062</v>
      </c>
      <c r="C124" s="171"/>
      <c r="D124" s="135" t="s">
        <v>992</v>
      </c>
      <c r="E124" s="229" t="s">
        <v>6</v>
      </c>
      <c r="F124" s="230">
        <v>2015</v>
      </c>
      <c r="G124" s="138" t="s">
        <v>117</v>
      </c>
      <c r="H124" s="138" t="s">
        <v>1063</v>
      </c>
      <c r="I124" s="139">
        <v>9.1</v>
      </c>
      <c r="J124" s="140">
        <v>9.1</v>
      </c>
      <c r="K124" s="141">
        <v>5000</v>
      </c>
      <c r="L124" s="231" t="s">
        <v>1064</v>
      </c>
      <c r="M124" s="142"/>
      <c r="N124" s="142"/>
      <c r="O124" s="142"/>
      <c r="P124" s="273">
        <v>0</v>
      </c>
      <c r="Q124" s="24">
        <v>1</v>
      </c>
      <c r="R124" s="92">
        <f>(8*1.031)*1.1</f>
        <v>9.0728000000000009</v>
      </c>
      <c r="S124" s="92">
        <f t="shared" ref="S124:S130" si="8">(K124-T124)*J124/100</f>
        <v>409.5</v>
      </c>
      <c r="T124" s="92">
        <v>500</v>
      </c>
      <c r="U124" s="98">
        <v>24640</v>
      </c>
      <c r="V124" s="92">
        <f t="shared" ref="V124:V129" si="9">U124/12</f>
        <v>2053.3333333333335</v>
      </c>
      <c r="W124" s="92">
        <v>1.1000000000000001</v>
      </c>
      <c r="X124" s="92">
        <f t="shared" ref="X124:X129" si="10">U124/12*W124</f>
        <v>2258.666666666667</v>
      </c>
      <c r="Y124" s="98">
        <v>1457200</v>
      </c>
    </row>
    <row r="125" spans="1:25" ht="15.75" customHeight="1" x14ac:dyDescent="0.25">
      <c r="A125" s="134" t="s">
        <v>116</v>
      </c>
      <c r="B125" s="135" t="s">
        <v>1062</v>
      </c>
      <c r="C125" s="250" t="s">
        <v>1065</v>
      </c>
      <c r="D125" s="135" t="s">
        <v>992</v>
      </c>
      <c r="E125" s="136" t="s">
        <v>6</v>
      </c>
      <c r="F125" s="160">
        <v>2022</v>
      </c>
      <c r="G125" s="138" t="s">
        <v>118</v>
      </c>
      <c r="H125" s="138"/>
      <c r="I125" s="139">
        <v>9.1</v>
      </c>
      <c r="J125" s="140">
        <v>9.1</v>
      </c>
      <c r="K125" s="141">
        <v>5000</v>
      </c>
      <c r="L125" s="142">
        <v>409</v>
      </c>
      <c r="M125" s="142">
        <v>20</v>
      </c>
      <c r="N125" s="142">
        <v>6200</v>
      </c>
      <c r="O125" s="142">
        <v>2800</v>
      </c>
      <c r="P125" s="161">
        <f t="shared" ref="P125:P132" si="11">L125*O125+M125*N125</f>
        <v>1269200</v>
      </c>
      <c r="Q125" s="16">
        <v>1</v>
      </c>
      <c r="R125" s="92">
        <f>(8.5*1.031)*1.1</f>
        <v>9.6398499999999991</v>
      </c>
      <c r="S125" s="92">
        <f t="shared" si="8"/>
        <v>409.5</v>
      </c>
      <c r="T125" s="92">
        <v>500</v>
      </c>
      <c r="U125" s="98">
        <v>24640</v>
      </c>
      <c r="V125" s="92">
        <f t="shared" si="9"/>
        <v>2053.3333333333335</v>
      </c>
      <c r="W125" s="92">
        <v>1.1000000000000001</v>
      </c>
      <c r="X125" s="92">
        <f t="shared" si="10"/>
        <v>2258.666666666667</v>
      </c>
      <c r="Y125" s="98">
        <v>1457200</v>
      </c>
    </row>
    <row r="126" spans="1:25" ht="15.75" customHeight="1" x14ac:dyDescent="0.25">
      <c r="A126" s="134" t="s">
        <v>116</v>
      </c>
      <c r="B126" s="135" t="s">
        <v>1062</v>
      </c>
      <c r="C126" s="250" t="s">
        <v>1065</v>
      </c>
      <c r="D126" s="135" t="s">
        <v>992</v>
      </c>
      <c r="E126" s="136" t="s">
        <v>6</v>
      </c>
      <c r="F126" s="160">
        <v>2022</v>
      </c>
      <c r="G126" s="138" t="s">
        <v>119</v>
      </c>
      <c r="H126" s="138"/>
      <c r="I126" s="139">
        <v>9.1</v>
      </c>
      <c r="J126" s="140">
        <v>9.1</v>
      </c>
      <c r="K126" s="141">
        <v>5000</v>
      </c>
      <c r="L126" s="142">
        <v>409</v>
      </c>
      <c r="M126" s="142">
        <v>20</v>
      </c>
      <c r="N126" s="142">
        <v>6200</v>
      </c>
      <c r="O126" s="142">
        <v>2800</v>
      </c>
      <c r="P126" s="161">
        <f t="shared" si="11"/>
        <v>1269200</v>
      </c>
      <c r="Q126" s="16">
        <v>1</v>
      </c>
      <c r="R126" s="92">
        <f>(8.5*1.031)*1.1</f>
        <v>9.6398499999999991</v>
      </c>
      <c r="S126" s="92">
        <f t="shared" si="8"/>
        <v>409.5</v>
      </c>
      <c r="T126" s="92">
        <v>500</v>
      </c>
      <c r="U126" s="98">
        <v>24640</v>
      </c>
      <c r="V126" s="92">
        <f t="shared" si="9"/>
        <v>2053.3333333333335</v>
      </c>
      <c r="W126" s="92">
        <v>1.1000000000000001</v>
      </c>
      <c r="X126" s="92">
        <f t="shared" si="10"/>
        <v>2258.666666666667</v>
      </c>
      <c r="Y126" s="98">
        <v>1457200</v>
      </c>
    </row>
    <row r="127" spans="1:25" ht="15.75" customHeight="1" x14ac:dyDescent="0.25">
      <c r="A127" s="134" t="s">
        <v>116</v>
      </c>
      <c r="B127" s="135" t="s">
        <v>1062</v>
      </c>
      <c r="C127" s="171"/>
      <c r="D127" s="135" t="s">
        <v>992</v>
      </c>
      <c r="E127" s="136" t="s">
        <v>67</v>
      </c>
      <c r="F127" s="138">
        <v>2020</v>
      </c>
      <c r="G127" s="138" t="s">
        <v>120</v>
      </c>
      <c r="H127" s="138" t="s">
        <v>1066</v>
      </c>
      <c r="I127" s="139">
        <v>9.9</v>
      </c>
      <c r="J127" s="140">
        <v>9.9</v>
      </c>
      <c r="K127" s="141">
        <v>5000</v>
      </c>
      <c r="L127" s="142">
        <v>445</v>
      </c>
      <c r="M127" s="142">
        <v>20</v>
      </c>
      <c r="N127" s="142">
        <v>6200</v>
      </c>
      <c r="O127" s="142">
        <v>2800</v>
      </c>
      <c r="P127" s="161">
        <f t="shared" si="11"/>
        <v>1370000</v>
      </c>
      <c r="Q127" s="16">
        <v>1</v>
      </c>
      <c r="R127" s="195">
        <f>(8.7*1.031)*1.1</f>
        <v>9.8666699999999992</v>
      </c>
      <c r="S127" s="92">
        <f t="shared" si="8"/>
        <v>445.5</v>
      </c>
      <c r="T127" s="92">
        <v>500</v>
      </c>
      <c r="U127" s="98">
        <v>24640</v>
      </c>
      <c r="V127" s="92">
        <f t="shared" si="9"/>
        <v>2053.3333333333335</v>
      </c>
      <c r="W127" s="92">
        <v>1.1000000000000001</v>
      </c>
      <c r="X127" s="92">
        <f t="shared" si="10"/>
        <v>2258.666666666667</v>
      </c>
      <c r="Y127" s="98">
        <v>1558000</v>
      </c>
    </row>
    <row r="128" spans="1:25" ht="15.75" customHeight="1" x14ac:dyDescent="0.25">
      <c r="A128" s="134" t="s">
        <v>116</v>
      </c>
      <c r="B128" s="135" t="s">
        <v>1062</v>
      </c>
      <c r="C128" s="250" t="s">
        <v>1067</v>
      </c>
      <c r="D128" s="135" t="s">
        <v>992</v>
      </c>
      <c r="E128" s="136" t="s">
        <v>8</v>
      </c>
      <c r="F128" s="138">
        <v>2021</v>
      </c>
      <c r="G128" s="138" t="s">
        <v>121</v>
      </c>
      <c r="H128" s="138"/>
      <c r="I128" s="138">
        <v>8.1999999999999993</v>
      </c>
      <c r="J128" s="140">
        <v>8.4</v>
      </c>
      <c r="K128" s="141">
        <v>5000</v>
      </c>
      <c r="L128" s="231" t="s">
        <v>994</v>
      </c>
      <c r="M128" s="142"/>
      <c r="N128" s="142"/>
      <c r="O128" s="142"/>
      <c r="P128" s="161"/>
      <c r="Q128" s="16">
        <v>1</v>
      </c>
      <c r="R128" s="92">
        <v>8.1999999999999993</v>
      </c>
      <c r="S128" s="92">
        <f t="shared" si="8"/>
        <v>378</v>
      </c>
      <c r="T128" s="92">
        <v>500</v>
      </c>
      <c r="U128" s="98">
        <v>24640</v>
      </c>
      <c r="V128" s="92">
        <f t="shared" si="9"/>
        <v>2053.3333333333335</v>
      </c>
      <c r="W128" s="92">
        <v>1.1000000000000001</v>
      </c>
      <c r="X128" s="92">
        <f t="shared" si="10"/>
        <v>2258.666666666667</v>
      </c>
      <c r="Y128" s="98">
        <v>1370400</v>
      </c>
    </row>
    <row r="129" spans="1:25" ht="15.75" customHeight="1" x14ac:dyDescent="0.25">
      <c r="A129" s="134" t="s">
        <v>116</v>
      </c>
      <c r="B129" s="135" t="s">
        <v>1062</v>
      </c>
      <c r="C129" s="171"/>
      <c r="D129" s="135" t="s">
        <v>992</v>
      </c>
      <c r="E129" s="136" t="s">
        <v>6</v>
      </c>
      <c r="F129" s="138">
        <v>2018</v>
      </c>
      <c r="G129" s="138" t="s">
        <v>122</v>
      </c>
      <c r="H129" s="138" t="s">
        <v>1068</v>
      </c>
      <c r="I129" s="139">
        <v>9.1</v>
      </c>
      <c r="J129" s="140">
        <v>9.1</v>
      </c>
      <c r="K129" s="141">
        <v>5000</v>
      </c>
      <c r="L129" s="142">
        <v>409</v>
      </c>
      <c r="M129" s="142">
        <v>20</v>
      </c>
      <c r="N129" s="142">
        <v>6200</v>
      </c>
      <c r="O129" s="142">
        <v>2800</v>
      </c>
      <c r="P129" s="161">
        <f t="shared" si="11"/>
        <v>1269200</v>
      </c>
      <c r="Q129" s="16">
        <v>1</v>
      </c>
      <c r="R129" s="133">
        <f>(8*1.031)*1.1</f>
        <v>9.0728000000000009</v>
      </c>
      <c r="S129" s="92">
        <f t="shared" si="8"/>
        <v>409.5</v>
      </c>
      <c r="T129" s="92">
        <v>500</v>
      </c>
      <c r="U129" s="98">
        <v>24640</v>
      </c>
      <c r="V129" s="92">
        <f t="shared" si="9"/>
        <v>2053.3333333333335</v>
      </c>
      <c r="W129" s="92">
        <v>1.1000000000000001</v>
      </c>
      <c r="X129" s="92">
        <f t="shared" si="10"/>
        <v>2258.666666666667</v>
      </c>
      <c r="Y129" s="98">
        <v>1457200</v>
      </c>
    </row>
    <row r="130" spans="1:25" ht="15.75" customHeight="1" x14ac:dyDescent="0.25">
      <c r="A130" s="134" t="s">
        <v>116</v>
      </c>
      <c r="B130" s="135" t="s">
        <v>1062</v>
      </c>
      <c r="C130" s="250" t="s">
        <v>995</v>
      </c>
      <c r="D130" s="135" t="s">
        <v>992</v>
      </c>
      <c r="E130" s="173" t="s">
        <v>8</v>
      </c>
      <c r="F130" s="138">
        <v>2020</v>
      </c>
      <c r="G130" s="138" t="s">
        <v>123</v>
      </c>
      <c r="H130" s="138" t="s">
        <v>1069</v>
      </c>
      <c r="I130" s="138">
        <v>8.1999999999999993</v>
      </c>
      <c r="J130" s="140">
        <v>8.4</v>
      </c>
      <c r="K130" s="141">
        <v>5000</v>
      </c>
      <c r="L130" s="142">
        <v>378</v>
      </c>
      <c r="M130" s="142">
        <v>20</v>
      </c>
      <c r="N130" s="142">
        <v>6200</v>
      </c>
      <c r="O130" s="142">
        <v>2800</v>
      </c>
      <c r="P130" s="161">
        <f>L130*O130+M130*N130</f>
        <v>1182400</v>
      </c>
      <c r="Q130" s="16">
        <v>1</v>
      </c>
      <c r="R130" s="92">
        <v>8.1999999999999993</v>
      </c>
      <c r="S130" s="92">
        <f t="shared" si="8"/>
        <v>378</v>
      </c>
      <c r="T130" s="92">
        <v>500</v>
      </c>
      <c r="V130" s="92"/>
      <c r="Y130" s="98">
        <v>1457200</v>
      </c>
    </row>
    <row r="131" spans="1:25" ht="15.75" customHeight="1" x14ac:dyDescent="0.25">
      <c r="A131" s="134" t="s">
        <v>116</v>
      </c>
      <c r="B131" s="135" t="s">
        <v>1062</v>
      </c>
      <c r="C131" s="250" t="s">
        <v>1070</v>
      </c>
      <c r="D131" s="213" t="s">
        <v>1071</v>
      </c>
      <c r="E131" s="274" t="s">
        <v>124</v>
      </c>
      <c r="F131" s="138">
        <v>2019</v>
      </c>
      <c r="G131" s="138" t="s">
        <v>125</v>
      </c>
      <c r="H131" s="275" t="s">
        <v>1072</v>
      </c>
      <c r="I131" s="276">
        <v>21</v>
      </c>
      <c r="J131" s="277"/>
      <c r="K131" s="141">
        <v>3500</v>
      </c>
      <c r="L131" s="278"/>
      <c r="M131" s="279">
        <v>735</v>
      </c>
      <c r="N131" s="141">
        <v>13000</v>
      </c>
      <c r="O131" s="201"/>
      <c r="P131" s="161">
        <f t="shared" si="11"/>
        <v>9555000</v>
      </c>
      <c r="Q131" s="16">
        <v>1</v>
      </c>
      <c r="S131" s="92">
        <f>(K131-T131)*I131/100</f>
        <v>735</v>
      </c>
      <c r="V131" s="92"/>
      <c r="Y131" s="98">
        <v>10290000</v>
      </c>
    </row>
    <row r="132" spans="1:25" ht="15.75" customHeight="1" x14ac:dyDescent="0.25">
      <c r="A132" s="134" t="s">
        <v>116</v>
      </c>
      <c r="B132" s="135" t="s">
        <v>1062</v>
      </c>
      <c r="C132" s="239" t="s">
        <v>1038</v>
      </c>
      <c r="D132" s="225" t="s">
        <v>1032</v>
      </c>
      <c r="E132" s="232" t="s">
        <v>58</v>
      </c>
      <c r="F132" s="174">
        <v>2023</v>
      </c>
      <c r="G132" s="138" t="s">
        <v>1073</v>
      </c>
      <c r="H132" s="280"/>
      <c r="I132" s="281">
        <v>7.1</v>
      </c>
      <c r="J132" s="282"/>
      <c r="K132" s="175">
        <v>5000</v>
      </c>
      <c r="L132" s="283"/>
      <c r="M132" s="284">
        <v>355</v>
      </c>
      <c r="N132" s="175">
        <v>9000</v>
      </c>
      <c r="O132" s="201"/>
      <c r="P132" s="285">
        <f t="shared" si="11"/>
        <v>3195000</v>
      </c>
      <c r="Q132" s="16">
        <v>1</v>
      </c>
      <c r="S132" s="92">
        <f>(K132-T132)*I132/100</f>
        <v>355</v>
      </c>
      <c r="V132" s="92"/>
    </row>
    <row r="133" spans="1:25" ht="15.75" customHeight="1" thickBot="1" x14ac:dyDescent="0.3">
      <c r="A133" s="259"/>
      <c r="B133" s="213"/>
      <c r="C133" s="172"/>
      <c r="D133" s="213"/>
      <c r="E133" s="389"/>
      <c r="F133" s="261"/>
      <c r="G133" s="262"/>
      <c r="H133" s="260"/>
      <c r="I133" s="262"/>
      <c r="J133" s="200"/>
      <c r="K133" s="175"/>
      <c r="L133" s="201"/>
      <c r="M133" s="201"/>
      <c r="N133" s="201"/>
      <c r="O133" s="201"/>
      <c r="P133" s="263">
        <f>SUM(P124:P132)</f>
        <v>19110000</v>
      </c>
      <c r="Q133" s="154"/>
      <c r="S133" s="92">
        <f t="shared" ref="S133:S162" si="12">K133*J133/100</f>
        <v>0</v>
      </c>
      <c r="Y133" s="98">
        <v>20504400</v>
      </c>
    </row>
    <row r="134" spans="1:25" s="288" customFormat="1" ht="15.75" customHeight="1" x14ac:dyDescent="0.25">
      <c r="A134" s="121" t="s">
        <v>126</v>
      </c>
      <c r="B134" s="124" t="s">
        <v>1074</v>
      </c>
      <c r="C134" s="191" t="s">
        <v>1075</v>
      </c>
      <c r="D134" s="286" t="s">
        <v>992</v>
      </c>
      <c r="E134" s="191" t="s">
        <v>6</v>
      </c>
      <c r="F134" s="286">
        <v>2021</v>
      </c>
      <c r="G134" s="286" t="s">
        <v>127</v>
      </c>
      <c r="H134" s="191"/>
      <c r="I134" s="128">
        <v>8.1999999999999993</v>
      </c>
      <c r="J134" s="129">
        <v>8.1999999999999993</v>
      </c>
      <c r="K134" s="130">
        <v>4500</v>
      </c>
      <c r="L134" s="130">
        <v>328</v>
      </c>
      <c r="M134" s="130">
        <v>20</v>
      </c>
      <c r="N134" s="130">
        <v>6200</v>
      </c>
      <c r="O134" s="130">
        <v>2800</v>
      </c>
      <c r="P134" s="132">
        <f>L134*O134+M134*N134</f>
        <v>1042400</v>
      </c>
      <c r="Q134" s="16">
        <v>1</v>
      </c>
      <c r="R134" s="133">
        <f>(8*1.031)</f>
        <v>8.2479999999999993</v>
      </c>
      <c r="S134" s="92">
        <f>(K134-T134)*J134/100</f>
        <v>328</v>
      </c>
      <c r="T134" s="92">
        <v>500</v>
      </c>
      <c r="U134" s="287">
        <v>24640</v>
      </c>
      <c r="V134" s="288">
        <f>U134/12</f>
        <v>2053.3333333333335</v>
      </c>
      <c r="W134" s="288">
        <v>1.1000000000000001</v>
      </c>
      <c r="X134" s="288">
        <f>U134/12*W134</f>
        <v>2258.666666666667</v>
      </c>
      <c r="Y134" s="287">
        <v>1230400</v>
      </c>
    </row>
    <row r="135" spans="1:25" ht="15.75" customHeight="1" x14ac:dyDescent="0.25">
      <c r="A135" s="249" t="s">
        <v>126</v>
      </c>
      <c r="B135" s="135" t="s">
        <v>1074</v>
      </c>
      <c r="C135" s="264"/>
      <c r="D135" s="225" t="s">
        <v>1076</v>
      </c>
      <c r="E135" s="173" t="s">
        <v>128</v>
      </c>
      <c r="F135" s="289">
        <v>2020</v>
      </c>
      <c r="G135" s="289" t="s">
        <v>129</v>
      </c>
      <c r="H135" s="289"/>
      <c r="I135" s="140">
        <v>10</v>
      </c>
      <c r="J135" s="140"/>
      <c r="K135" s="141">
        <v>4500</v>
      </c>
      <c r="L135" s="142"/>
      <c r="M135" s="142">
        <v>450</v>
      </c>
      <c r="N135" s="142">
        <v>6200</v>
      </c>
      <c r="O135" s="142"/>
      <c r="P135" s="161">
        <f>L135*O135+M135*N135</f>
        <v>2790000</v>
      </c>
      <c r="Q135" s="16">
        <v>1</v>
      </c>
      <c r="R135" s="92">
        <v>10</v>
      </c>
      <c r="S135" s="92">
        <f>(K135-T135)*I135/100</f>
        <v>450</v>
      </c>
      <c r="U135" s="98">
        <v>24640</v>
      </c>
      <c r="V135" s="92">
        <f>U135/12</f>
        <v>2053.3333333333335</v>
      </c>
      <c r="X135" s="92">
        <f>U135/12*W135</f>
        <v>0</v>
      </c>
      <c r="Y135" s="98">
        <v>3510000</v>
      </c>
    </row>
    <row r="136" spans="1:25" ht="15.75" customHeight="1" thickBot="1" x14ac:dyDescent="0.3">
      <c r="A136" s="176"/>
      <c r="B136" s="177"/>
      <c r="C136" s="178"/>
      <c r="D136" s="177"/>
      <c r="E136" s="215"/>
      <c r="F136" s="180"/>
      <c r="G136" s="181"/>
      <c r="H136" s="179"/>
      <c r="I136" s="181"/>
      <c r="J136" s="182"/>
      <c r="K136" s="183"/>
      <c r="L136" s="184"/>
      <c r="M136" s="184"/>
      <c r="N136" s="184"/>
      <c r="O136" s="184"/>
      <c r="P136" s="185">
        <f>SUM(P134:P135)</f>
        <v>3832400</v>
      </c>
      <c r="Q136" s="154"/>
      <c r="S136" s="92">
        <f t="shared" si="12"/>
        <v>0</v>
      </c>
      <c r="Y136" s="98">
        <v>4740400</v>
      </c>
    </row>
    <row r="137" spans="1:25" ht="15.75" customHeight="1" x14ac:dyDescent="0.25">
      <c r="A137" s="121" t="s">
        <v>130</v>
      </c>
      <c r="B137" s="124" t="s">
        <v>1077</v>
      </c>
      <c r="C137" s="191"/>
      <c r="D137" s="124" t="s">
        <v>992</v>
      </c>
      <c r="E137" s="125" t="s">
        <v>67</v>
      </c>
      <c r="F137" s="127">
        <v>2018</v>
      </c>
      <c r="G137" s="127" t="s">
        <v>131</v>
      </c>
      <c r="H137" s="127"/>
      <c r="I137" s="128">
        <v>9</v>
      </c>
      <c r="J137" s="129">
        <v>9</v>
      </c>
      <c r="K137" s="130">
        <v>4500</v>
      </c>
      <c r="L137" s="131">
        <v>360</v>
      </c>
      <c r="M137" s="131">
        <v>20</v>
      </c>
      <c r="N137" s="131">
        <v>6200</v>
      </c>
      <c r="O137" s="131">
        <v>2800</v>
      </c>
      <c r="P137" s="132">
        <f>L137*O137+M137*N137</f>
        <v>1132000</v>
      </c>
      <c r="Q137" s="16">
        <v>1</v>
      </c>
      <c r="R137" s="195">
        <f>8.7*1.031</f>
        <v>8.9696999999999978</v>
      </c>
      <c r="S137" s="92">
        <f>(K137-T137)*J137/100</f>
        <v>360</v>
      </c>
      <c r="T137" s="92">
        <v>500</v>
      </c>
      <c r="U137" s="98">
        <v>24640</v>
      </c>
      <c r="V137" s="92">
        <f>U137/12</f>
        <v>2053.3333333333335</v>
      </c>
      <c r="W137" s="92">
        <v>1.1000000000000001</v>
      </c>
      <c r="X137" s="92">
        <f>U137/12*W137</f>
        <v>2258.666666666667</v>
      </c>
      <c r="Y137" s="98">
        <v>1320000</v>
      </c>
    </row>
    <row r="138" spans="1:25" ht="15.75" customHeight="1" x14ac:dyDescent="0.25">
      <c r="A138" s="134" t="s">
        <v>130</v>
      </c>
      <c r="B138" s="135" t="s">
        <v>1077</v>
      </c>
      <c r="C138" s="171" t="s">
        <v>1012</v>
      </c>
      <c r="D138" s="135" t="s">
        <v>992</v>
      </c>
      <c r="E138" s="173" t="s">
        <v>8</v>
      </c>
      <c r="F138" s="160">
        <v>2020</v>
      </c>
      <c r="G138" s="138" t="s">
        <v>132</v>
      </c>
      <c r="H138" s="174"/>
      <c r="I138" s="174">
        <v>7.5</v>
      </c>
      <c r="J138" s="290">
        <v>7.8</v>
      </c>
      <c r="K138" s="141">
        <v>4500</v>
      </c>
      <c r="L138" s="142">
        <v>312</v>
      </c>
      <c r="M138" s="142">
        <v>20</v>
      </c>
      <c r="N138" s="142">
        <v>6200</v>
      </c>
      <c r="O138" s="142">
        <v>2800</v>
      </c>
      <c r="P138" s="161">
        <f>L138*O138+M138*N138</f>
        <v>997600</v>
      </c>
      <c r="Q138" s="16">
        <v>1</v>
      </c>
      <c r="R138" s="92">
        <v>7.5</v>
      </c>
      <c r="S138" s="92">
        <f>(K138-T138)*J138/100</f>
        <v>312</v>
      </c>
      <c r="T138" s="92">
        <v>500</v>
      </c>
      <c r="V138" s="92"/>
      <c r="Y138" s="98">
        <v>1185600</v>
      </c>
    </row>
    <row r="139" spans="1:25" ht="15.75" customHeight="1" thickBot="1" x14ac:dyDescent="0.3">
      <c r="A139" s="176"/>
      <c r="B139" s="177"/>
      <c r="C139" s="178"/>
      <c r="D139" s="177"/>
      <c r="E139" s="215"/>
      <c r="F139" s="180"/>
      <c r="G139" s="181"/>
      <c r="H139" s="179"/>
      <c r="I139" s="181"/>
      <c r="J139" s="182"/>
      <c r="K139" s="183"/>
      <c r="L139" s="184"/>
      <c r="M139" s="184"/>
      <c r="N139" s="184"/>
      <c r="O139" s="184"/>
      <c r="P139" s="185">
        <f>SUM(P137:P138)</f>
        <v>2129600</v>
      </c>
      <c r="Q139" s="154"/>
      <c r="S139" s="92">
        <f t="shared" si="12"/>
        <v>0</v>
      </c>
      <c r="Y139" s="98">
        <v>2505600</v>
      </c>
    </row>
    <row r="140" spans="1:25" ht="15.75" customHeight="1" x14ac:dyDescent="0.25">
      <c r="A140" s="134" t="s">
        <v>133</v>
      </c>
      <c r="B140" s="135" t="s">
        <v>1078</v>
      </c>
      <c r="C140" s="171"/>
      <c r="D140" s="135" t="s">
        <v>992</v>
      </c>
      <c r="E140" s="173" t="s">
        <v>8</v>
      </c>
      <c r="F140" s="138">
        <v>2019</v>
      </c>
      <c r="G140" s="138" t="s">
        <v>134</v>
      </c>
      <c r="H140" s="138"/>
      <c r="I140" s="138">
        <v>7.5</v>
      </c>
      <c r="J140" s="140">
        <v>7.8</v>
      </c>
      <c r="K140" s="141">
        <v>4500</v>
      </c>
      <c r="L140" s="142">
        <v>312</v>
      </c>
      <c r="M140" s="142">
        <v>20</v>
      </c>
      <c r="N140" s="142">
        <v>6200</v>
      </c>
      <c r="O140" s="142">
        <v>2800</v>
      </c>
      <c r="P140" s="161">
        <f>L140*O140+M140*N140</f>
        <v>997600</v>
      </c>
      <c r="Q140" s="16">
        <v>1</v>
      </c>
      <c r="R140" s="92">
        <v>7.5</v>
      </c>
      <c r="S140" s="92">
        <f>(K140-T140)*J140/100</f>
        <v>312</v>
      </c>
      <c r="T140" s="92">
        <v>500</v>
      </c>
      <c r="U140" s="98">
        <v>24640</v>
      </c>
      <c r="V140" s="92">
        <f>U140/12</f>
        <v>2053.3333333333335</v>
      </c>
      <c r="W140" s="92">
        <v>1.1000000000000001</v>
      </c>
      <c r="X140" s="92">
        <f>U140/12*W140</f>
        <v>2258.666666666667</v>
      </c>
      <c r="Y140" s="98">
        <v>1185600</v>
      </c>
    </row>
    <row r="141" spans="1:25" ht="15.75" customHeight="1" x14ac:dyDescent="0.25">
      <c r="A141" s="134" t="s">
        <v>133</v>
      </c>
      <c r="B141" s="135" t="s">
        <v>1078</v>
      </c>
      <c r="C141" s="250" t="s">
        <v>995</v>
      </c>
      <c r="D141" s="135" t="s">
        <v>992</v>
      </c>
      <c r="E141" s="173" t="s">
        <v>87</v>
      </c>
      <c r="F141" s="138">
        <v>2020</v>
      </c>
      <c r="G141" s="138" t="s">
        <v>135</v>
      </c>
      <c r="H141" s="138"/>
      <c r="I141" s="139">
        <v>7.9</v>
      </c>
      <c r="J141" s="140">
        <v>7.9</v>
      </c>
      <c r="K141" s="141">
        <v>4500</v>
      </c>
      <c r="L141" s="142">
        <v>316</v>
      </c>
      <c r="M141" s="142">
        <v>20</v>
      </c>
      <c r="N141" s="142">
        <v>6200</v>
      </c>
      <c r="O141" s="142">
        <v>2800</v>
      </c>
      <c r="P141" s="161">
        <f>L141*O141+M141*N141</f>
        <v>1008800</v>
      </c>
      <c r="Q141" s="16">
        <v>1</v>
      </c>
      <c r="R141" s="194">
        <f>7.7*1.031</f>
        <v>7.9386999999999999</v>
      </c>
      <c r="S141" s="92">
        <f>(K141-T141)*J141/100</f>
        <v>316</v>
      </c>
      <c r="T141" s="92">
        <v>500</v>
      </c>
      <c r="V141" s="92"/>
      <c r="Y141" s="98">
        <v>1196800</v>
      </c>
    </row>
    <row r="142" spans="1:25" ht="15.75" customHeight="1" thickBot="1" x14ac:dyDescent="0.3">
      <c r="A142" s="176"/>
      <c r="B142" s="177"/>
      <c r="C142" s="178"/>
      <c r="D142" s="177"/>
      <c r="E142" s="215"/>
      <c r="F142" s="180"/>
      <c r="G142" s="181"/>
      <c r="H142" s="179"/>
      <c r="I142" s="149"/>
      <c r="J142" s="150"/>
      <c r="K142" s="151"/>
      <c r="L142" s="152"/>
      <c r="M142" s="152"/>
      <c r="N142" s="152"/>
      <c r="O142" s="184"/>
      <c r="P142" s="185">
        <f>SUM(P140:P141)</f>
        <v>2006400</v>
      </c>
      <c r="Q142" s="154"/>
      <c r="S142" s="92">
        <f t="shared" si="12"/>
        <v>0</v>
      </c>
      <c r="Y142" s="98">
        <v>2382400</v>
      </c>
    </row>
    <row r="143" spans="1:25" ht="15.75" customHeight="1" x14ac:dyDescent="0.25">
      <c r="A143" s="121" t="s">
        <v>136</v>
      </c>
      <c r="B143" s="124" t="s">
        <v>1079</v>
      </c>
      <c r="C143" s="191"/>
      <c r="D143" s="124" t="s">
        <v>992</v>
      </c>
      <c r="E143" s="125" t="s">
        <v>87</v>
      </c>
      <c r="F143" s="127">
        <v>2017</v>
      </c>
      <c r="G143" s="127" t="s">
        <v>137</v>
      </c>
      <c r="H143" s="127"/>
      <c r="I143" s="128">
        <v>7.9</v>
      </c>
      <c r="J143" s="129">
        <v>7.9</v>
      </c>
      <c r="K143" s="130">
        <v>4500</v>
      </c>
      <c r="L143" s="131">
        <v>316</v>
      </c>
      <c r="M143" s="131">
        <v>20</v>
      </c>
      <c r="N143" s="131">
        <v>6200</v>
      </c>
      <c r="O143" s="131">
        <v>2800</v>
      </c>
      <c r="P143" s="132">
        <f>L143*O143+M143*N143</f>
        <v>1008800</v>
      </c>
      <c r="Q143" s="16">
        <v>1</v>
      </c>
      <c r="R143" s="194">
        <f>7.7*1.031</f>
        <v>7.9386999999999999</v>
      </c>
      <c r="S143" s="92">
        <f>(K143-T143)*J143/100</f>
        <v>316</v>
      </c>
      <c r="T143" s="92">
        <v>500</v>
      </c>
      <c r="U143" s="98">
        <v>24640</v>
      </c>
      <c r="V143" s="92">
        <f>U143/12</f>
        <v>2053.3333333333335</v>
      </c>
      <c r="W143" s="92">
        <v>1.1000000000000001</v>
      </c>
      <c r="X143" s="92">
        <f>U143/12*W143</f>
        <v>2258.666666666667</v>
      </c>
      <c r="Y143" s="98">
        <v>1196800</v>
      </c>
    </row>
    <row r="144" spans="1:25" ht="15.75" customHeight="1" x14ac:dyDescent="0.25">
      <c r="A144" s="134" t="s">
        <v>136</v>
      </c>
      <c r="B144" s="135" t="s">
        <v>1079</v>
      </c>
      <c r="C144" s="171"/>
      <c r="D144" s="135" t="s">
        <v>992</v>
      </c>
      <c r="E144" s="173" t="s">
        <v>8</v>
      </c>
      <c r="F144" s="138">
        <v>2018</v>
      </c>
      <c r="G144" s="138" t="s">
        <v>138</v>
      </c>
      <c r="H144" s="138"/>
      <c r="I144" s="138">
        <v>7.5</v>
      </c>
      <c r="J144" s="140">
        <v>7.8</v>
      </c>
      <c r="K144" s="141">
        <v>4500</v>
      </c>
      <c r="L144" s="142">
        <v>312</v>
      </c>
      <c r="M144" s="142">
        <v>20</v>
      </c>
      <c r="N144" s="142">
        <v>6200</v>
      </c>
      <c r="O144" s="142">
        <v>2800</v>
      </c>
      <c r="P144" s="161">
        <f>L144*O144+M144*N144</f>
        <v>997600</v>
      </c>
      <c r="Q144" s="16">
        <v>1</v>
      </c>
      <c r="R144" s="92">
        <v>7.5</v>
      </c>
      <c r="S144" s="92">
        <f>(K144-T144)*J144/100</f>
        <v>312</v>
      </c>
      <c r="T144" s="92">
        <v>500</v>
      </c>
      <c r="U144" s="98">
        <v>24640</v>
      </c>
      <c r="V144" s="92">
        <f>U144/12</f>
        <v>2053.3333333333335</v>
      </c>
      <c r="W144" s="92">
        <v>1.1000000000000001</v>
      </c>
      <c r="X144" s="92">
        <f>U144/12*W144</f>
        <v>2258.666666666667</v>
      </c>
      <c r="Y144" s="98">
        <v>1185600</v>
      </c>
    </row>
    <row r="145" spans="1:25" ht="15.75" customHeight="1" thickBot="1" x14ac:dyDescent="0.3">
      <c r="A145" s="176"/>
      <c r="B145" s="291"/>
      <c r="C145" s="178"/>
      <c r="D145" s="291"/>
      <c r="E145" s="390"/>
      <c r="F145" s="293"/>
      <c r="G145" s="294"/>
      <c r="H145" s="292"/>
      <c r="I145" s="294"/>
      <c r="J145" s="295"/>
      <c r="K145" s="296"/>
      <c r="L145" s="297"/>
      <c r="M145" s="297"/>
      <c r="N145" s="297"/>
      <c r="O145" s="297"/>
      <c r="P145" s="185">
        <f>SUM(P143:P144)</f>
        <v>2006400</v>
      </c>
      <c r="Q145" s="154"/>
      <c r="S145" s="92">
        <f t="shared" si="12"/>
        <v>0</v>
      </c>
      <c r="Y145" s="98">
        <v>2382400</v>
      </c>
    </row>
    <row r="146" spans="1:25" ht="15.75" customHeight="1" x14ac:dyDescent="0.25">
      <c r="A146" s="121" t="s">
        <v>139</v>
      </c>
      <c r="B146" s="298" t="s">
        <v>1080</v>
      </c>
      <c r="C146" s="191"/>
      <c r="D146" s="298" t="s">
        <v>992</v>
      </c>
      <c r="E146" s="125" t="s">
        <v>87</v>
      </c>
      <c r="F146" s="127">
        <v>2018</v>
      </c>
      <c r="G146" s="127" t="s">
        <v>140</v>
      </c>
      <c r="H146" s="127"/>
      <c r="I146" s="128">
        <v>7.9</v>
      </c>
      <c r="J146" s="129">
        <v>7.9</v>
      </c>
      <c r="K146" s="130">
        <v>4500</v>
      </c>
      <c r="L146" s="130">
        <v>316</v>
      </c>
      <c r="M146" s="130">
        <v>20</v>
      </c>
      <c r="N146" s="130">
        <v>6200</v>
      </c>
      <c r="O146" s="130">
        <v>2800</v>
      </c>
      <c r="P146" s="132">
        <f>L146*O146+M146*N146</f>
        <v>1008800</v>
      </c>
      <c r="Q146" s="16">
        <v>1</v>
      </c>
      <c r="R146" s="194">
        <f>7.7*1.031</f>
        <v>7.9386999999999999</v>
      </c>
      <c r="S146" s="92">
        <f>(K146-T146)*J146/100</f>
        <v>316</v>
      </c>
      <c r="T146" s="92">
        <v>500</v>
      </c>
      <c r="U146" s="98">
        <v>24640</v>
      </c>
      <c r="V146" s="92">
        <f>U146/12</f>
        <v>2053.3333333333335</v>
      </c>
      <c r="W146" s="92">
        <v>1.1000000000000001</v>
      </c>
      <c r="X146" s="92">
        <f>U146/12*W146</f>
        <v>2258.666666666667</v>
      </c>
      <c r="Y146" s="98">
        <v>1196800</v>
      </c>
    </row>
    <row r="147" spans="1:25" ht="15.75" customHeight="1" x14ac:dyDescent="0.25">
      <c r="A147" s="134" t="s">
        <v>139</v>
      </c>
      <c r="B147" s="219" t="s">
        <v>1080</v>
      </c>
      <c r="C147" s="250" t="s">
        <v>995</v>
      </c>
      <c r="D147" s="299" t="s">
        <v>992</v>
      </c>
      <c r="E147" s="173" t="s">
        <v>8</v>
      </c>
      <c r="F147" s="199">
        <v>2020</v>
      </c>
      <c r="G147" s="174" t="s">
        <v>141</v>
      </c>
      <c r="H147" s="174"/>
      <c r="I147" s="174">
        <v>7.5</v>
      </c>
      <c r="J147" s="200">
        <v>7.8</v>
      </c>
      <c r="K147" s="141">
        <v>4500</v>
      </c>
      <c r="L147" s="142">
        <v>316</v>
      </c>
      <c r="M147" s="142">
        <v>20</v>
      </c>
      <c r="N147" s="142">
        <v>6200</v>
      </c>
      <c r="O147" s="142">
        <v>2800</v>
      </c>
      <c r="P147" s="161">
        <f>L147*O147+M147*N147</f>
        <v>1008800</v>
      </c>
      <c r="Q147" s="16">
        <v>1</v>
      </c>
      <c r="R147" s="92">
        <v>7.5</v>
      </c>
      <c r="S147" s="92">
        <f>(K147-T147)*J147/100</f>
        <v>312</v>
      </c>
      <c r="T147" s="92">
        <v>500</v>
      </c>
      <c r="V147" s="92"/>
      <c r="Y147" s="98">
        <v>1185600</v>
      </c>
    </row>
    <row r="148" spans="1:25" ht="15.75" customHeight="1" thickBot="1" x14ac:dyDescent="0.3">
      <c r="A148" s="176"/>
      <c r="B148" s="177"/>
      <c r="C148" s="178"/>
      <c r="D148" s="177"/>
      <c r="E148" s="179"/>
      <c r="F148" s="180"/>
      <c r="G148" s="181"/>
      <c r="H148" s="179"/>
      <c r="I148" s="181"/>
      <c r="J148" s="182"/>
      <c r="K148" s="183"/>
      <c r="L148" s="184"/>
      <c r="M148" s="184"/>
      <c r="N148" s="184"/>
      <c r="O148" s="184"/>
      <c r="P148" s="185">
        <f>SUM(P146:P147)</f>
        <v>2017600</v>
      </c>
      <c r="Q148" s="154"/>
      <c r="S148" s="92">
        <f t="shared" si="12"/>
        <v>0</v>
      </c>
      <c r="Y148" s="98">
        <v>2382400</v>
      </c>
    </row>
    <row r="149" spans="1:25" ht="15.75" customHeight="1" x14ac:dyDescent="0.25">
      <c r="A149" s="300" t="s">
        <v>1081</v>
      </c>
      <c r="B149" s="301"/>
      <c r="C149" s="302"/>
      <c r="D149" s="301"/>
      <c r="E149" s="303"/>
      <c r="F149" s="301"/>
      <c r="G149" s="304"/>
      <c r="H149" s="303"/>
      <c r="I149" s="304"/>
      <c r="J149" s="305"/>
      <c r="K149" s="305"/>
      <c r="L149" s="305"/>
      <c r="M149" s="305"/>
      <c r="N149" s="305"/>
      <c r="O149" s="305"/>
      <c r="P149" s="306"/>
      <c r="Q149" s="190"/>
      <c r="S149" s="92">
        <f t="shared" si="12"/>
        <v>0</v>
      </c>
    </row>
    <row r="150" spans="1:25" ht="15.75" customHeight="1" x14ac:dyDescent="0.25">
      <c r="A150" s="134" t="s">
        <v>142</v>
      </c>
      <c r="B150" s="135" t="s">
        <v>1082</v>
      </c>
      <c r="C150" s="12"/>
      <c r="D150" s="135" t="s">
        <v>992</v>
      </c>
      <c r="E150" s="136" t="s">
        <v>6</v>
      </c>
      <c r="F150" s="138">
        <v>2018</v>
      </c>
      <c r="G150" s="138" t="s">
        <v>143</v>
      </c>
      <c r="H150" s="138" t="s">
        <v>1083</v>
      </c>
      <c r="I150" s="139">
        <v>8.1999999999999993</v>
      </c>
      <c r="J150" s="140">
        <v>8.1999999999999993</v>
      </c>
      <c r="K150" s="141">
        <v>4500</v>
      </c>
      <c r="L150" s="231" t="s">
        <v>1064</v>
      </c>
      <c r="M150" s="142"/>
      <c r="N150" s="142"/>
      <c r="O150" s="142"/>
      <c r="P150" s="161"/>
      <c r="Q150" s="16">
        <v>1</v>
      </c>
      <c r="R150" s="133">
        <f>8*1.031</f>
        <v>8.2479999999999993</v>
      </c>
      <c r="S150" s="92">
        <f>(K150-T150)*J150/100</f>
        <v>328</v>
      </c>
      <c r="T150" s="92">
        <v>500</v>
      </c>
      <c r="U150" s="98">
        <v>24640</v>
      </c>
      <c r="V150" s="92">
        <f>U150/12</f>
        <v>2053.3333333333335</v>
      </c>
      <c r="W150" s="92">
        <v>1.1000000000000001</v>
      </c>
      <c r="X150" s="92">
        <f>U150/12*W150</f>
        <v>2258.666666666667</v>
      </c>
      <c r="Y150" s="98">
        <v>1230400</v>
      </c>
    </row>
    <row r="151" spans="1:25" ht="15.75" customHeight="1" x14ac:dyDescent="0.25">
      <c r="A151" s="134" t="s">
        <v>142</v>
      </c>
      <c r="B151" s="135" t="s">
        <v>1082</v>
      </c>
      <c r="C151" s="12"/>
      <c r="D151" s="135" t="s">
        <v>992</v>
      </c>
      <c r="E151" s="229" t="s">
        <v>8</v>
      </c>
      <c r="F151" s="230">
        <v>2013</v>
      </c>
      <c r="G151" s="138" t="s">
        <v>144</v>
      </c>
      <c r="H151" s="138" t="s">
        <v>1084</v>
      </c>
      <c r="I151" s="138">
        <v>7.5</v>
      </c>
      <c r="J151" s="140">
        <v>7.8</v>
      </c>
      <c r="K151" s="141">
        <v>4500</v>
      </c>
      <c r="L151" s="231" t="s">
        <v>1064</v>
      </c>
      <c r="M151" s="142"/>
      <c r="N151" s="142"/>
      <c r="O151" s="142"/>
      <c r="P151" s="161"/>
      <c r="Q151" s="16">
        <v>1</v>
      </c>
      <c r="R151" s="92">
        <v>7.5</v>
      </c>
      <c r="S151" s="92">
        <f>(K151-T151)*J151/100</f>
        <v>312</v>
      </c>
      <c r="T151" s="92">
        <v>500</v>
      </c>
      <c r="U151" s="98">
        <v>24640</v>
      </c>
      <c r="V151" s="92">
        <f>U151/12</f>
        <v>2053.3333333333335</v>
      </c>
      <c r="W151" s="92">
        <v>1.1000000000000001</v>
      </c>
      <c r="X151" s="92">
        <f>U151/12*W151</f>
        <v>2258.666666666667</v>
      </c>
      <c r="Y151" s="98">
        <v>1185600</v>
      </c>
    </row>
    <row r="152" spans="1:25" ht="15.75" customHeight="1" x14ac:dyDescent="0.25">
      <c r="A152" s="134" t="s">
        <v>142</v>
      </c>
      <c r="B152" s="135" t="s">
        <v>1082</v>
      </c>
      <c r="C152" s="12"/>
      <c r="D152" s="135" t="s">
        <v>992</v>
      </c>
      <c r="E152" s="136" t="s">
        <v>67</v>
      </c>
      <c r="F152" s="138">
        <v>2018</v>
      </c>
      <c r="G152" s="160" t="s">
        <v>145</v>
      </c>
      <c r="H152" s="138"/>
      <c r="I152" s="139">
        <v>9</v>
      </c>
      <c r="J152" s="140">
        <v>9</v>
      </c>
      <c r="K152" s="141">
        <v>4500</v>
      </c>
      <c r="L152" s="231" t="s">
        <v>1064</v>
      </c>
      <c r="M152" s="142"/>
      <c r="N152" s="142"/>
      <c r="O152" s="142"/>
      <c r="P152" s="161"/>
      <c r="Q152" s="16">
        <v>1</v>
      </c>
      <c r="R152" s="195">
        <f>8.7*1.031</f>
        <v>8.9696999999999978</v>
      </c>
      <c r="S152" s="92">
        <f>(K152-T152)*J152/100</f>
        <v>360</v>
      </c>
      <c r="T152" s="92">
        <v>500</v>
      </c>
      <c r="U152" s="98">
        <v>24640</v>
      </c>
      <c r="V152" s="92">
        <f>U152/12</f>
        <v>2053.3333333333335</v>
      </c>
      <c r="W152" s="92">
        <v>1.1000000000000001</v>
      </c>
      <c r="X152" s="92">
        <f>U152/12*W152</f>
        <v>2258.666666666667</v>
      </c>
      <c r="Y152" s="98">
        <v>1320000</v>
      </c>
    </row>
    <row r="153" spans="1:25" ht="15.75" customHeight="1" x14ac:dyDescent="0.25">
      <c r="A153" s="134" t="s">
        <v>142</v>
      </c>
      <c r="B153" s="135" t="s">
        <v>1082</v>
      </c>
      <c r="C153" s="12" t="s">
        <v>1005</v>
      </c>
      <c r="D153" s="135" t="s">
        <v>992</v>
      </c>
      <c r="E153" s="136" t="s">
        <v>87</v>
      </c>
      <c r="F153" s="138">
        <v>2020</v>
      </c>
      <c r="G153" s="138" t="s">
        <v>146</v>
      </c>
      <c r="H153" s="138"/>
      <c r="I153" s="139">
        <v>7.9</v>
      </c>
      <c r="J153" s="140">
        <v>7.9</v>
      </c>
      <c r="K153" s="141">
        <v>4500</v>
      </c>
      <c r="L153" s="142">
        <v>316</v>
      </c>
      <c r="M153" s="142">
        <v>20</v>
      </c>
      <c r="N153" s="142">
        <v>6200</v>
      </c>
      <c r="O153" s="142">
        <v>2800</v>
      </c>
      <c r="P153" s="161">
        <f>L153*O153+M153*N153</f>
        <v>1008800</v>
      </c>
      <c r="Q153" s="16">
        <v>1</v>
      </c>
      <c r="R153" s="194">
        <f>7.7*1.031</f>
        <v>7.9386999999999999</v>
      </c>
      <c r="S153" s="92">
        <f>(K153-T153)*J153/100</f>
        <v>316</v>
      </c>
      <c r="T153" s="92">
        <v>500</v>
      </c>
      <c r="U153" s="98">
        <v>24640</v>
      </c>
      <c r="V153" s="92">
        <f>U153/12</f>
        <v>2053.3333333333335</v>
      </c>
      <c r="W153" s="92">
        <v>1.1000000000000001</v>
      </c>
      <c r="X153" s="92">
        <f>U153/12*W153</f>
        <v>2258.666666666667</v>
      </c>
      <c r="Y153" s="98">
        <v>1196800</v>
      </c>
    </row>
    <row r="154" spans="1:25" ht="15.75" customHeight="1" x14ac:dyDescent="0.25">
      <c r="A154" s="134" t="s">
        <v>142</v>
      </c>
      <c r="B154" s="135" t="s">
        <v>1082</v>
      </c>
      <c r="C154" s="307" t="s">
        <v>1047</v>
      </c>
      <c r="D154" s="135" t="s">
        <v>992</v>
      </c>
      <c r="E154" s="136" t="s">
        <v>8</v>
      </c>
      <c r="F154" s="160">
        <v>2022</v>
      </c>
      <c r="G154" s="160" t="s">
        <v>147</v>
      </c>
      <c r="H154" s="174"/>
      <c r="I154" s="138">
        <v>7.5</v>
      </c>
      <c r="J154" s="140">
        <v>7.8</v>
      </c>
      <c r="K154" s="141">
        <v>4500</v>
      </c>
      <c r="L154" s="142">
        <v>312</v>
      </c>
      <c r="M154" s="142">
        <v>20</v>
      </c>
      <c r="N154" s="142">
        <v>6200</v>
      </c>
      <c r="O154" s="142">
        <v>2800</v>
      </c>
      <c r="P154" s="161">
        <f>L154*O154+M154*N154</f>
        <v>997600</v>
      </c>
      <c r="Q154" s="16">
        <v>1</v>
      </c>
      <c r="R154" s="194">
        <f t="shared" ref="R154" si="13">7.7*1.031</f>
        <v>7.9386999999999999</v>
      </c>
      <c r="S154" s="92">
        <f t="shared" ref="S154" si="14">(K154-T154)*J154/100</f>
        <v>312</v>
      </c>
      <c r="T154" s="92">
        <v>500</v>
      </c>
      <c r="V154" s="92"/>
      <c r="Y154" s="98">
        <v>1185600</v>
      </c>
    </row>
    <row r="155" spans="1:25" ht="15.75" customHeight="1" x14ac:dyDescent="0.25">
      <c r="A155" s="134" t="s">
        <v>142</v>
      </c>
      <c r="B155" s="135" t="s">
        <v>1082</v>
      </c>
      <c r="C155" s="308" t="s">
        <v>1031</v>
      </c>
      <c r="D155" s="309" t="s">
        <v>1032</v>
      </c>
      <c r="E155" s="232" t="s">
        <v>58</v>
      </c>
      <c r="F155" s="160">
        <v>2023</v>
      </c>
      <c r="G155" s="160" t="s">
        <v>1085</v>
      </c>
      <c r="H155" s="174"/>
      <c r="I155" s="138">
        <v>7.1</v>
      </c>
      <c r="J155" s="140"/>
      <c r="K155" s="141">
        <v>4500</v>
      </c>
      <c r="L155" s="231"/>
      <c r="M155" s="142">
        <v>319</v>
      </c>
      <c r="N155" s="142">
        <v>9800</v>
      </c>
      <c r="O155" s="142"/>
      <c r="P155" s="161">
        <f>L155*O155+M155*N155</f>
        <v>3126200</v>
      </c>
      <c r="Q155" s="16">
        <v>1</v>
      </c>
      <c r="R155" s="194">
        <v>7.1</v>
      </c>
      <c r="S155" s="92">
        <f>(K155-T155)*I155/100</f>
        <v>319.5</v>
      </c>
      <c r="V155" s="92"/>
      <c r="Y155" s="98">
        <v>1185600</v>
      </c>
    </row>
    <row r="156" spans="1:25" ht="15.75" customHeight="1" thickBot="1" x14ac:dyDescent="0.3">
      <c r="A156" s="176"/>
      <c r="B156" s="177"/>
      <c r="C156" s="272"/>
      <c r="D156" s="177"/>
      <c r="E156" s="179"/>
      <c r="F156" s="180"/>
      <c r="G156" s="181"/>
      <c r="H156" s="179"/>
      <c r="I156" s="181"/>
      <c r="J156" s="182"/>
      <c r="K156" s="183"/>
      <c r="L156" s="184"/>
      <c r="M156" s="184"/>
      <c r="N156" s="184"/>
      <c r="O156" s="184"/>
      <c r="P156" s="185">
        <f>SUM(P150:P155)</f>
        <v>5132600</v>
      </c>
      <c r="Q156" s="154"/>
      <c r="S156" s="92">
        <f t="shared" si="12"/>
        <v>0</v>
      </c>
      <c r="Y156" s="98">
        <v>6118400</v>
      </c>
    </row>
    <row r="157" spans="1:25" ht="15.75" customHeight="1" x14ac:dyDescent="0.25">
      <c r="A157" s="121" t="s">
        <v>148</v>
      </c>
      <c r="B157" s="124" t="s">
        <v>1086</v>
      </c>
      <c r="C157" s="191"/>
      <c r="D157" s="124" t="s">
        <v>992</v>
      </c>
      <c r="E157" s="192" t="s">
        <v>67</v>
      </c>
      <c r="F157" s="127">
        <v>2018</v>
      </c>
      <c r="G157" s="127" t="s">
        <v>149</v>
      </c>
      <c r="H157" s="127"/>
      <c r="I157" s="128">
        <v>9</v>
      </c>
      <c r="J157" s="129">
        <v>9</v>
      </c>
      <c r="K157" s="130">
        <v>4000</v>
      </c>
      <c r="L157" s="131">
        <v>315</v>
      </c>
      <c r="M157" s="131">
        <v>20</v>
      </c>
      <c r="N157" s="131">
        <v>6200</v>
      </c>
      <c r="O157" s="131">
        <v>2800</v>
      </c>
      <c r="P157" s="132">
        <f>L157*O157+M157*N157</f>
        <v>1006000</v>
      </c>
      <c r="Q157" s="16">
        <v>1</v>
      </c>
      <c r="R157" s="195">
        <f>8.7*1.031</f>
        <v>8.9696999999999978</v>
      </c>
      <c r="S157" s="92">
        <f>(K157-T157)*J157/100</f>
        <v>315</v>
      </c>
      <c r="T157" s="92">
        <v>500</v>
      </c>
      <c r="U157" s="98">
        <v>24640</v>
      </c>
      <c r="V157" s="92">
        <f>U157/12</f>
        <v>2053.3333333333335</v>
      </c>
      <c r="W157" s="92">
        <v>1.1000000000000001</v>
      </c>
      <c r="X157" s="92">
        <f>U157/12*W157</f>
        <v>2258.666666666667</v>
      </c>
      <c r="Y157" s="98">
        <v>1194000</v>
      </c>
    </row>
    <row r="158" spans="1:25" ht="15.75" customHeight="1" x14ac:dyDescent="0.25">
      <c r="A158" s="134" t="s">
        <v>148</v>
      </c>
      <c r="B158" s="135" t="s">
        <v>1086</v>
      </c>
      <c r="C158" s="171" t="s">
        <v>1087</v>
      </c>
      <c r="D158" s="135" t="s">
        <v>992</v>
      </c>
      <c r="E158" s="136" t="s">
        <v>8</v>
      </c>
      <c r="F158" s="138">
        <v>2021</v>
      </c>
      <c r="G158" s="138" t="s">
        <v>150</v>
      </c>
      <c r="H158" s="138"/>
      <c r="I158" s="138">
        <v>7.5</v>
      </c>
      <c r="J158" s="140">
        <v>7.8</v>
      </c>
      <c r="K158" s="141">
        <v>4000</v>
      </c>
      <c r="L158" s="142">
        <v>273</v>
      </c>
      <c r="M158" s="142">
        <v>20</v>
      </c>
      <c r="N158" s="142">
        <v>6200</v>
      </c>
      <c r="O158" s="142">
        <v>2800</v>
      </c>
      <c r="P158" s="161">
        <f>L158*O158+M158*N158</f>
        <v>888400</v>
      </c>
      <c r="Q158" s="16">
        <v>1</v>
      </c>
      <c r="R158" s="92">
        <v>7.5</v>
      </c>
      <c r="S158" s="92">
        <f>(K158-T158)*J158/100</f>
        <v>273</v>
      </c>
      <c r="T158" s="92">
        <v>500</v>
      </c>
      <c r="U158" s="98">
        <v>24640</v>
      </c>
      <c r="V158" s="92">
        <f>U158/12</f>
        <v>2053.3333333333335</v>
      </c>
      <c r="W158" s="92">
        <v>1.1000000000000001</v>
      </c>
      <c r="X158" s="92">
        <f>U158/12*W158</f>
        <v>2258.666666666667</v>
      </c>
      <c r="Y158" s="98">
        <v>1076400</v>
      </c>
    </row>
    <row r="159" spans="1:25" ht="15.75" customHeight="1" thickBot="1" x14ac:dyDescent="0.3">
      <c r="A159" s="176"/>
      <c r="B159" s="177"/>
      <c r="C159" s="178"/>
      <c r="D159" s="177"/>
      <c r="E159" s="179"/>
      <c r="F159" s="180"/>
      <c r="G159" s="181"/>
      <c r="H159" s="179"/>
      <c r="I159" s="181"/>
      <c r="J159" s="182"/>
      <c r="K159" s="183"/>
      <c r="L159" s="184"/>
      <c r="M159" s="184"/>
      <c r="N159" s="184"/>
      <c r="O159" s="184"/>
      <c r="P159" s="185">
        <f>SUM(P157:P158)</f>
        <v>1894400</v>
      </c>
      <c r="Q159" s="154"/>
      <c r="S159" s="92">
        <f>(K159-T159)*J159/100</f>
        <v>0</v>
      </c>
      <c r="Y159" s="98">
        <v>2270400</v>
      </c>
    </row>
    <row r="160" spans="1:25" ht="15.75" customHeight="1" x14ac:dyDescent="0.25">
      <c r="A160" s="121" t="s">
        <v>151</v>
      </c>
      <c r="B160" s="124" t="s">
        <v>1088</v>
      </c>
      <c r="C160" s="191" t="s">
        <v>1018</v>
      </c>
      <c r="D160" s="124" t="s">
        <v>992</v>
      </c>
      <c r="E160" s="192" t="s">
        <v>8</v>
      </c>
      <c r="F160" s="127">
        <v>2021</v>
      </c>
      <c r="G160" s="127" t="s">
        <v>152</v>
      </c>
      <c r="H160" s="127"/>
      <c r="I160" s="127">
        <v>7.5</v>
      </c>
      <c r="J160" s="129">
        <v>7.8</v>
      </c>
      <c r="K160" s="130">
        <v>4000</v>
      </c>
      <c r="L160" s="131">
        <v>273</v>
      </c>
      <c r="M160" s="131">
        <v>20</v>
      </c>
      <c r="N160" s="131">
        <v>6200</v>
      </c>
      <c r="O160" s="131">
        <v>2800</v>
      </c>
      <c r="P160" s="132">
        <f>L160*O160+M160*N160</f>
        <v>888400</v>
      </c>
      <c r="Q160" s="16">
        <v>1</v>
      </c>
      <c r="R160" s="92">
        <v>7.5</v>
      </c>
      <c r="S160" s="92">
        <f>(K160-T160)*J160/100</f>
        <v>273</v>
      </c>
      <c r="T160" s="92">
        <v>500</v>
      </c>
      <c r="U160" s="98">
        <v>24640</v>
      </c>
      <c r="V160" s="92">
        <f>U160/12</f>
        <v>2053.3333333333335</v>
      </c>
      <c r="W160" s="92">
        <v>1.1000000000000001</v>
      </c>
      <c r="X160" s="92">
        <f>U160/12*W160</f>
        <v>2258.666666666667</v>
      </c>
      <c r="Y160" s="98">
        <v>1076400</v>
      </c>
    </row>
    <row r="161" spans="1:25" ht="15.75" customHeight="1" x14ac:dyDescent="0.25">
      <c r="A161" s="134" t="s">
        <v>151</v>
      </c>
      <c r="B161" s="135" t="s">
        <v>1088</v>
      </c>
      <c r="C161" s="171"/>
      <c r="D161" s="135" t="s">
        <v>992</v>
      </c>
      <c r="E161" s="173" t="s">
        <v>6</v>
      </c>
      <c r="F161" s="138">
        <v>2020</v>
      </c>
      <c r="G161" s="138" t="s">
        <v>153</v>
      </c>
      <c r="H161" s="138"/>
      <c r="I161" s="139">
        <v>8.1999999999999993</v>
      </c>
      <c r="J161" s="140">
        <v>8.1999999999999993</v>
      </c>
      <c r="K161" s="141">
        <v>4000</v>
      </c>
      <c r="L161" s="142">
        <v>287</v>
      </c>
      <c r="M161" s="142">
        <v>20</v>
      </c>
      <c r="N161" s="142">
        <v>6200</v>
      </c>
      <c r="O161" s="142">
        <v>2800</v>
      </c>
      <c r="P161" s="161">
        <f>L161*O161+M161*N161</f>
        <v>927600</v>
      </c>
      <c r="Q161" s="16">
        <v>1</v>
      </c>
      <c r="R161" s="133">
        <f>8*1.031</f>
        <v>8.2479999999999993</v>
      </c>
      <c r="S161" s="92">
        <f>(K161-T161)*J161/100</f>
        <v>286.99999999999994</v>
      </c>
      <c r="T161" s="92">
        <v>500</v>
      </c>
      <c r="U161" s="98">
        <v>24640</v>
      </c>
      <c r="V161" s="92">
        <f>U161/12</f>
        <v>2053.3333333333335</v>
      </c>
      <c r="W161" s="92">
        <v>1.1000000000000001</v>
      </c>
      <c r="X161" s="92">
        <f>U161/12*W161</f>
        <v>2258.666666666667</v>
      </c>
      <c r="Y161" s="98">
        <v>1115600</v>
      </c>
    </row>
    <row r="162" spans="1:25" ht="15.75" customHeight="1" thickBot="1" x14ac:dyDescent="0.3">
      <c r="A162" s="176"/>
      <c r="B162" s="177"/>
      <c r="C162" s="178"/>
      <c r="D162" s="177"/>
      <c r="E162" s="215"/>
      <c r="F162" s="177"/>
      <c r="G162" s="216"/>
      <c r="H162" s="215"/>
      <c r="I162" s="233"/>
      <c r="J162" s="182"/>
      <c r="K162" s="183"/>
      <c r="L162" s="184"/>
      <c r="M162" s="184"/>
      <c r="N162" s="184"/>
      <c r="O162" s="184"/>
      <c r="P162" s="185">
        <f>SUM(P160:P161)</f>
        <v>1816000</v>
      </c>
      <c r="Q162" s="154"/>
      <c r="S162" s="92">
        <f t="shared" si="12"/>
        <v>0</v>
      </c>
      <c r="Y162" s="98">
        <v>2192000</v>
      </c>
    </row>
    <row r="163" spans="1:25" ht="15.75" customHeight="1" x14ac:dyDescent="0.25">
      <c r="A163" s="205" t="s">
        <v>1089</v>
      </c>
      <c r="B163" s="206"/>
      <c r="C163" s="207"/>
      <c r="D163" s="206"/>
      <c r="E163" s="208"/>
      <c r="F163" s="206"/>
      <c r="G163" s="209"/>
      <c r="H163" s="208"/>
      <c r="I163" s="209"/>
      <c r="J163" s="210"/>
      <c r="K163" s="210"/>
      <c r="L163" s="210"/>
      <c r="M163" s="210"/>
      <c r="N163" s="210"/>
      <c r="O163" s="210"/>
      <c r="P163" s="211"/>
      <c r="Q163" s="190"/>
      <c r="S163" s="92">
        <f>(K163-T163)*J163/100</f>
        <v>0</v>
      </c>
    </row>
    <row r="164" spans="1:25" ht="15.75" customHeight="1" x14ac:dyDescent="0.25">
      <c r="A164" s="134" t="s">
        <v>154</v>
      </c>
      <c r="B164" s="135" t="s">
        <v>1090</v>
      </c>
      <c r="C164" s="171" t="s">
        <v>1091</v>
      </c>
      <c r="D164" s="135" t="s">
        <v>992</v>
      </c>
      <c r="E164" s="136" t="s">
        <v>6</v>
      </c>
      <c r="F164" s="160">
        <v>2021</v>
      </c>
      <c r="G164" s="138" t="s">
        <v>155</v>
      </c>
      <c r="H164" s="138"/>
      <c r="I164" s="139">
        <v>8.1999999999999993</v>
      </c>
      <c r="J164" s="140">
        <v>8.1999999999999993</v>
      </c>
      <c r="K164" s="141">
        <v>4500</v>
      </c>
      <c r="L164" s="142">
        <v>328</v>
      </c>
      <c r="M164" s="142">
        <v>20</v>
      </c>
      <c r="N164" s="142">
        <v>6200</v>
      </c>
      <c r="O164" s="142">
        <v>2800</v>
      </c>
      <c r="P164" s="161">
        <f>L164*O164+M164*N164</f>
        <v>1042400</v>
      </c>
      <c r="Q164" s="16">
        <v>1</v>
      </c>
      <c r="R164" s="197">
        <v>8.1999999999999993</v>
      </c>
      <c r="S164" s="92">
        <f>(K164-T164)*J164/100</f>
        <v>328</v>
      </c>
      <c r="T164" s="92">
        <v>500</v>
      </c>
      <c r="U164" s="98">
        <v>24640</v>
      </c>
      <c r="V164" s="92">
        <f>U164/12</f>
        <v>2053.3333333333335</v>
      </c>
      <c r="W164" s="92">
        <v>1.1000000000000001</v>
      </c>
      <c r="X164" s="92">
        <f>U164/12*W164</f>
        <v>2258.666666666667</v>
      </c>
      <c r="Y164" s="98">
        <v>1230400</v>
      </c>
    </row>
    <row r="165" spans="1:25" ht="15.75" customHeight="1" x14ac:dyDescent="0.25">
      <c r="A165" s="134" t="s">
        <v>154</v>
      </c>
      <c r="B165" s="135" t="s">
        <v>1090</v>
      </c>
      <c r="C165" s="171"/>
      <c r="D165" s="135" t="s">
        <v>992</v>
      </c>
      <c r="E165" s="136" t="s">
        <v>8</v>
      </c>
      <c r="F165" s="138">
        <v>2017</v>
      </c>
      <c r="G165" s="138" t="s">
        <v>156</v>
      </c>
      <c r="H165" s="138"/>
      <c r="I165" s="138">
        <v>7.5</v>
      </c>
      <c r="J165" s="140">
        <v>7.8</v>
      </c>
      <c r="K165" s="141">
        <v>4500</v>
      </c>
      <c r="L165" s="231" t="s">
        <v>994</v>
      </c>
      <c r="M165" s="142"/>
      <c r="N165" s="142"/>
      <c r="O165" s="142"/>
      <c r="P165" s="161"/>
      <c r="Q165" s="16">
        <v>1</v>
      </c>
      <c r="R165" s="92">
        <v>7.5</v>
      </c>
      <c r="S165" s="92">
        <f>(K165-T165)*J165/100</f>
        <v>312</v>
      </c>
      <c r="T165" s="92">
        <v>500</v>
      </c>
      <c r="U165" s="98">
        <v>24640</v>
      </c>
      <c r="V165" s="92">
        <f>U165/12</f>
        <v>2053.3333333333335</v>
      </c>
      <c r="W165" s="92">
        <v>1.1000000000000001</v>
      </c>
      <c r="X165" s="92">
        <f>U165/12*W165</f>
        <v>2258.666666666667</v>
      </c>
      <c r="Y165" s="98">
        <v>1185600</v>
      </c>
    </row>
    <row r="166" spans="1:25" ht="15.75" customHeight="1" x14ac:dyDescent="0.25">
      <c r="A166" s="134" t="s">
        <v>154</v>
      </c>
      <c r="B166" s="135" t="s">
        <v>1090</v>
      </c>
      <c r="C166" s="171"/>
      <c r="D166" s="135" t="s">
        <v>992</v>
      </c>
      <c r="E166" s="136" t="s">
        <v>8</v>
      </c>
      <c r="F166" s="138">
        <v>2018</v>
      </c>
      <c r="G166" s="138" t="s">
        <v>157</v>
      </c>
      <c r="H166" s="138"/>
      <c r="I166" s="138">
        <v>7.5</v>
      </c>
      <c r="J166" s="140">
        <v>7.8</v>
      </c>
      <c r="K166" s="141">
        <v>4500</v>
      </c>
      <c r="L166" s="142">
        <v>312</v>
      </c>
      <c r="M166" s="142">
        <v>20</v>
      </c>
      <c r="N166" s="142">
        <v>6200</v>
      </c>
      <c r="O166" s="142">
        <v>2800</v>
      </c>
      <c r="P166" s="161">
        <f>L166*O166+M166*N166</f>
        <v>997600</v>
      </c>
      <c r="Q166" s="16">
        <v>1</v>
      </c>
      <c r="R166" s="92">
        <v>7.5</v>
      </c>
      <c r="S166" s="92">
        <f>(K166-T166)*J166/100</f>
        <v>312</v>
      </c>
      <c r="T166" s="92">
        <v>500</v>
      </c>
      <c r="U166" s="98">
        <v>24640</v>
      </c>
      <c r="V166" s="92">
        <f>U166/12</f>
        <v>2053.3333333333335</v>
      </c>
      <c r="W166" s="92">
        <v>1.1000000000000001</v>
      </c>
      <c r="X166" s="92">
        <f>U166/12*W166</f>
        <v>2258.666666666667</v>
      </c>
      <c r="Y166" s="98">
        <v>1185600</v>
      </c>
    </row>
    <row r="167" spans="1:25" ht="15.75" customHeight="1" x14ac:dyDescent="0.25">
      <c r="A167" s="134" t="s">
        <v>154</v>
      </c>
      <c r="B167" s="135" t="s">
        <v>1090</v>
      </c>
      <c r="C167" s="171"/>
      <c r="D167" s="135" t="s">
        <v>992</v>
      </c>
      <c r="E167" s="136" t="s">
        <v>23</v>
      </c>
      <c r="F167" s="138">
        <v>2019</v>
      </c>
      <c r="G167" s="138" t="s">
        <v>158</v>
      </c>
      <c r="H167" s="138" t="s">
        <v>155</v>
      </c>
      <c r="I167" s="139">
        <v>9.9</v>
      </c>
      <c r="J167" s="140">
        <v>9.9</v>
      </c>
      <c r="K167" s="141">
        <v>4500</v>
      </c>
      <c r="L167" s="231" t="s">
        <v>1064</v>
      </c>
      <c r="M167" s="142"/>
      <c r="N167" s="142"/>
      <c r="O167" s="142"/>
      <c r="P167" s="161"/>
      <c r="Q167" s="16">
        <v>1</v>
      </c>
      <c r="R167" s="197">
        <f>9.6*1.031</f>
        <v>9.8975999999999988</v>
      </c>
      <c r="S167" s="92">
        <f>(K167-T167)*J167/100</f>
        <v>396</v>
      </c>
      <c r="T167" s="92">
        <v>500</v>
      </c>
      <c r="U167" s="98">
        <v>24640</v>
      </c>
      <c r="V167" s="92">
        <f>U167/12</f>
        <v>2053.3333333333335</v>
      </c>
      <c r="W167" s="92">
        <v>1.1000000000000001</v>
      </c>
      <c r="X167" s="92">
        <f>U167/12*W167</f>
        <v>2258.666666666667</v>
      </c>
      <c r="Y167" s="98">
        <v>1420800</v>
      </c>
    </row>
    <row r="168" spans="1:25" ht="15.75" customHeight="1" x14ac:dyDescent="0.25">
      <c r="A168" s="134" t="s">
        <v>154</v>
      </c>
      <c r="B168" s="135" t="s">
        <v>1090</v>
      </c>
      <c r="C168" s="239" t="s">
        <v>1038</v>
      </c>
      <c r="D168" s="225" t="s">
        <v>1032</v>
      </c>
      <c r="E168" s="310" t="s">
        <v>159</v>
      </c>
      <c r="F168" s="199">
        <v>2023</v>
      </c>
      <c r="G168" s="138" t="s">
        <v>160</v>
      </c>
      <c r="H168" s="174"/>
      <c r="I168" s="240">
        <v>7.1</v>
      </c>
      <c r="J168" s="200"/>
      <c r="K168" s="175">
        <v>4500</v>
      </c>
      <c r="L168" s="311"/>
      <c r="M168" s="175">
        <v>319</v>
      </c>
      <c r="N168" s="175">
        <v>9000</v>
      </c>
      <c r="O168" s="175"/>
      <c r="P168" s="161">
        <f>L168*O168+M168*N168</f>
        <v>2871000</v>
      </c>
      <c r="Q168" s="16">
        <v>1</v>
      </c>
      <c r="R168" s="197">
        <v>7.1</v>
      </c>
      <c r="S168" s="92">
        <f>(K168-T168)*I168/100</f>
        <v>319.5</v>
      </c>
      <c r="V168" s="92"/>
    </row>
    <row r="169" spans="1:25" ht="15.75" customHeight="1" thickBot="1" x14ac:dyDescent="0.3">
      <c r="A169" s="176"/>
      <c r="B169" s="177"/>
      <c r="C169" s="178"/>
      <c r="D169" s="177"/>
      <c r="E169" s="215"/>
      <c r="F169" s="177"/>
      <c r="G169" s="216"/>
      <c r="H169" s="215"/>
      <c r="I169" s="216"/>
      <c r="J169" s="182"/>
      <c r="K169" s="183"/>
      <c r="L169" s="184"/>
      <c r="M169" s="184"/>
      <c r="N169" s="184"/>
      <c r="O169" s="184"/>
      <c r="P169" s="185">
        <f>SUM(P164:P168)</f>
        <v>4911000</v>
      </c>
      <c r="Q169" s="154"/>
      <c r="S169" s="92">
        <f t="shared" ref="S169:S193" si="15">K169*J169/100</f>
        <v>0</v>
      </c>
      <c r="Y169" s="98">
        <v>5022400</v>
      </c>
    </row>
    <row r="170" spans="1:25" ht="15.75" customHeight="1" x14ac:dyDescent="0.25">
      <c r="A170" s="205" t="s">
        <v>1092</v>
      </c>
      <c r="B170" s="206"/>
      <c r="C170" s="207"/>
      <c r="D170" s="206"/>
      <c r="E170" s="208"/>
      <c r="F170" s="206"/>
      <c r="G170" s="209"/>
      <c r="H170" s="208"/>
      <c r="I170" s="209"/>
      <c r="J170" s="210"/>
      <c r="K170" s="210"/>
      <c r="L170" s="210"/>
      <c r="M170" s="210"/>
      <c r="N170" s="210"/>
      <c r="O170" s="210"/>
      <c r="P170" s="211"/>
      <c r="Q170" s="190"/>
      <c r="S170" s="92">
        <f t="shared" si="15"/>
        <v>0</v>
      </c>
    </row>
    <row r="171" spans="1:25" ht="15.75" customHeight="1" x14ac:dyDescent="0.25">
      <c r="A171" s="134" t="s">
        <v>161</v>
      </c>
      <c r="B171" s="135" t="s">
        <v>1093</v>
      </c>
      <c r="C171" s="171" t="s">
        <v>1067</v>
      </c>
      <c r="D171" s="135" t="s">
        <v>992</v>
      </c>
      <c r="E171" s="136" t="s">
        <v>6</v>
      </c>
      <c r="F171" s="160">
        <v>2021</v>
      </c>
      <c r="G171" s="160" t="s">
        <v>162</v>
      </c>
      <c r="H171" s="138"/>
      <c r="I171" s="139">
        <v>8.1999999999999993</v>
      </c>
      <c r="J171" s="140">
        <v>8.1999999999999993</v>
      </c>
      <c r="K171" s="142">
        <v>7000</v>
      </c>
      <c r="L171" s="141">
        <v>533</v>
      </c>
      <c r="M171" s="141">
        <v>20</v>
      </c>
      <c r="N171" s="142">
        <v>6200</v>
      </c>
      <c r="O171" s="142">
        <v>2800</v>
      </c>
      <c r="P171" s="161">
        <f>L171*O171+M171*N171</f>
        <v>1616400</v>
      </c>
      <c r="Q171" s="16">
        <v>1</v>
      </c>
      <c r="R171" s="133">
        <f t="shared" ref="R171:R172" si="16">8*1.031</f>
        <v>8.2479999999999993</v>
      </c>
      <c r="S171" s="92">
        <f>(K171-T171)*J171/100</f>
        <v>532.99999999999989</v>
      </c>
      <c r="T171" s="92">
        <v>500</v>
      </c>
      <c r="U171" s="98">
        <v>24640</v>
      </c>
      <c r="V171" s="92">
        <f>U171/12</f>
        <v>2053.3333333333335</v>
      </c>
      <c r="W171" s="92">
        <v>1.1000000000000001</v>
      </c>
      <c r="X171" s="92">
        <f>U171/12*W171</f>
        <v>2258.666666666667</v>
      </c>
      <c r="Y171" s="98">
        <v>1804400</v>
      </c>
    </row>
    <row r="172" spans="1:25" ht="15.75" customHeight="1" x14ac:dyDescent="0.25">
      <c r="A172" s="134" t="s">
        <v>161</v>
      </c>
      <c r="B172" s="135" t="s">
        <v>1093</v>
      </c>
      <c r="C172" s="171"/>
      <c r="D172" s="135" t="s">
        <v>992</v>
      </c>
      <c r="E172" s="136" t="s">
        <v>6</v>
      </c>
      <c r="F172" s="138">
        <v>2018</v>
      </c>
      <c r="G172" s="138" t="s">
        <v>163</v>
      </c>
      <c r="H172" s="138"/>
      <c r="I172" s="139">
        <v>8.1999999999999993</v>
      </c>
      <c r="J172" s="140">
        <v>8.1999999999999993</v>
      </c>
      <c r="K172" s="141">
        <v>7000</v>
      </c>
      <c r="L172" s="231" t="s">
        <v>1064</v>
      </c>
      <c r="M172" s="142"/>
      <c r="N172" s="142"/>
      <c r="O172" s="142"/>
      <c r="P172" s="161"/>
      <c r="Q172" s="16">
        <v>1</v>
      </c>
      <c r="R172" s="133">
        <f t="shared" si="16"/>
        <v>8.2479999999999993</v>
      </c>
      <c r="S172" s="92">
        <f>(K172-T172)*J172/100</f>
        <v>532.99999999999989</v>
      </c>
      <c r="T172" s="92">
        <v>500</v>
      </c>
      <c r="U172" s="98">
        <v>24640</v>
      </c>
      <c r="V172" s="92">
        <f>U172/12</f>
        <v>2053.3333333333335</v>
      </c>
      <c r="W172" s="92">
        <v>1.1000000000000001</v>
      </c>
      <c r="X172" s="92">
        <f>U172/12*W172</f>
        <v>2258.666666666667</v>
      </c>
      <c r="Y172" s="98">
        <v>1804400</v>
      </c>
    </row>
    <row r="173" spans="1:25" ht="15.75" customHeight="1" x14ac:dyDescent="0.25">
      <c r="A173" s="259" t="s">
        <v>161</v>
      </c>
      <c r="B173" s="135" t="s">
        <v>1093</v>
      </c>
      <c r="C173" s="172"/>
      <c r="D173" s="135" t="s">
        <v>992</v>
      </c>
      <c r="E173" s="136" t="s">
        <v>23</v>
      </c>
      <c r="F173" s="138">
        <v>2020</v>
      </c>
      <c r="G173" s="138" t="s">
        <v>164</v>
      </c>
      <c r="H173" s="138" t="s">
        <v>162</v>
      </c>
      <c r="I173" s="257">
        <v>9.9</v>
      </c>
      <c r="J173" s="140">
        <v>9.9</v>
      </c>
      <c r="K173" s="141">
        <v>7000</v>
      </c>
      <c r="L173" s="141">
        <v>643</v>
      </c>
      <c r="M173" s="141">
        <v>20</v>
      </c>
      <c r="N173" s="142">
        <v>6200</v>
      </c>
      <c r="O173" s="142">
        <v>2800</v>
      </c>
      <c r="P173" s="161">
        <f>L173*O173+M173*N173</f>
        <v>1924400</v>
      </c>
      <c r="Q173" s="16">
        <v>1</v>
      </c>
      <c r="R173" s="197">
        <f>9.6*1.031</f>
        <v>9.8975999999999988</v>
      </c>
      <c r="S173" s="92">
        <f>(K173-T173)*J173/100</f>
        <v>643.5</v>
      </c>
      <c r="T173" s="92">
        <v>500</v>
      </c>
      <c r="U173" s="98">
        <v>24640</v>
      </c>
      <c r="V173" s="92">
        <f>U173/12</f>
        <v>2053.3333333333335</v>
      </c>
      <c r="W173" s="92">
        <v>1.1000000000000001</v>
      </c>
      <c r="X173" s="92">
        <f>U173/12*W173</f>
        <v>2258.666666666667</v>
      </c>
      <c r="Y173" s="98">
        <v>2112400</v>
      </c>
    </row>
    <row r="174" spans="1:25" ht="15.75" customHeight="1" x14ac:dyDescent="0.25">
      <c r="A174" s="259" t="s">
        <v>161</v>
      </c>
      <c r="B174" s="135" t="s">
        <v>1093</v>
      </c>
      <c r="C174" s="250" t="s">
        <v>995</v>
      </c>
      <c r="D174" s="135" t="s">
        <v>992</v>
      </c>
      <c r="E174" s="136" t="s">
        <v>8</v>
      </c>
      <c r="F174" s="251">
        <v>2020</v>
      </c>
      <c r="G174" s="251" t="s">
        <v>165</v>
      </c>
      <c r="H174" s="174"/>
      <c r="I174" s="174">
        <v>7.5</v>
      </c>
      <c r="J174" s="200">
        <v>7.8</v>
      </c>
      <c r="K174" s="141">
        <v>7000</v>
      </c>
      <c r="L174" s="142">
        <v>507</v>
      </c>
      <c r="M174" s="142">
        <v>20</v>
      </c>
      <c r="N174" s="142">
        <v>6200</v>
      </c>
      <c r="O174" s="142">
        <v>2800</v>
      </c>
      <c r="P174" s="161">
        <f>L174*O174+M174*N174</f>
        <v>1543600</v>
      </c>
      <c r="Q174" s="16">
        <v>1</v>
      </c>
      <c r="R174" s="92">
        <v>7.5</v>
      </c>
      <c r="S174" s="92">
        <f>(K174-T174)*J174/100</f>
        <v>507</v>
      </c>
      <c r="T174" s="92">
        <v>500</v>
      </c>
      <c r="V174" s="92"/>
      <c r="Y174" s="98">
        <v>1731600</v>
      </c>
    </row>
    <row r="175" spans="1:25" ht="15.75" customHeight="1" x14ac:dyDescent="0.25">
      <c r="A175" s="259" t="s">
        <v>161</v>
      </c>
      <c r="B175" s="135" t="s">
        <v>1093</v>
      </c>
      <c r="C175" s="239" t="s">
        <v>1094</v>
      </c>
      <c r="D175" s="225" t="s">
        <v>1032</v>
      </c>
      <c r="E175" s="310" t="s">
        <v>159</v>
      </c>
      <c r="F175" s="199">
        <v>2023</v>
      </c>
      <c r="G175" s="251" t="s">
        <v>1095</v>
      </c>
      <c r="H175" s="174"/>
      <c r="I175" s="174">
        <v>7.1</v>
      </c>
      <c r="J175" s="200"/>
      <c r="K175" s="175">
        <v>7000</v>
      </c>
      <c r="L175" s="201"/>
      <c r="M175" s="201">
        <v>497</v>
      </c>
      <c r="N175" s="201">
        <v>9000</v>
      </c>
      <c r="O175" s="201"/>
      <c r="P175" s="161">
        <f>L175*O175+M175*N175</f>
        <v>4473000</v>
      </c>
      <c r="Q175" s="16">
        <v>1</v>
      </c>
      <c r="R175" s="92">
        <v>7.5</v>
      </c>
      <c r="S175" s="92">
        <f>(K175-T175)*I175/100</f>
        <v>497</v>
      </c>
      <c r="V175" s="92"/>
    </row>
    <row r="176" spans="1:25" ht="15.75" customHeight="1" thickBot="1" x14ac:dyDescent="0.3">
      <c r="A176" s="176"/>
      <c r="B176" s="177"/>
      <c r="C176" s="178"/>
      <c r="D176" s="177"/>
      <c r="E176" s="179"/>
      <c r="F176" s="180"/>
      <c r="G176" s="181"/>
      <c r="H176" s="179"/>
      <c r="I176" s="181"/>
      <c r="J176" s="182"/>
      <c r="K176" s="183"/>
      <c r="L176" s="184"/>
      <c r="M176" s="184"/>
      <c r="N176" s="184"/>
      <c r="O176" s="184"/>
      <c r="P176" s="185">
        <f>SUM(P171:P175)</f>
        <v>9557400</v>
      </c>
      <c r="Q176" s="154"/>
      <c r="S176" s="92">
        <f t="shared" si="15"/>
        <v>0</v>
      </c>
      <c r="Y176" s="98">
        <v>7452800</v>
      </c>
    </row>
    <row r="177" spans="1:25" ht="15.75" customHeight="1" x14ac:dyDescent="0.25">
      <c r="A177" s="121" t="s">
        <v>166</v>
      </c>
      <c r="B177" s="124" t="s">
        <v>1096</v>
      </c>
      <c r="C177" s="191"/>
      <c r="D177" s="124" t="s">
        <v>992</v>
      </c>
      <c r="E177" s="192" t="s">
        <v>167</v>
      </c>
      <c r="F177" s="127">
        <v>2017</v>
      </c>
      <c r="G177" s="127" t="s">
        <v>168</v>
      </c>
      <c r="H177" s="127"/>
      <c r="I177" s="128">
        <v>9.3000000000000007</v>
      </c>
      <c r="J177" s="129">
        <v>9.3000000000000007</v>
      </c>
      <c r="K177" s="130">
        <v>6000</v>
      </c>
      <c r="L177" s="131">
        <v>511</v>
      </c>
      <c r="M177" s="131">
        <v>20</v>
      </c>
      <c r="N177" s="131">
        <v>6200</v>
      </c>
      <c r="O177" s="131">
        <v>2800</v>
      </c>
      <c r="P177" s="132">
        <f>L177*O177+M177*N177</f>
        <v>1554800</v>
      </c>
      <c r="Q177" s="16">
        <v>1</v>
      </c>
      <c r="R177" s="194">
        <f>9*1.031</f>
        <v>9.2789999999999999</v>
      </c>
      <c r="S177" s="92">
        <f>(K177-T177)*J177/100</f>
        <v>511.50000000000006</v>
      </c>
      <c r="T177" s="92">
        <v>500</v>
      </c>
      <c r="U177" s="98">
        <v>24640</v>
      </c>
      <c r="V177" s="92">
        <f>U177/12</f>
        <v>2053.3333333333335</v>
      </c>
      <c r="W177" s="92">
        <v>1.1000000000000001</v>
      </c>
      <c r="X177" s="92">
        <f>U177/12*W177</f>
        <v>2258.666666666667</v>
      </c>
      <c r="Y177" s="98">
        <v>1742800</v>
      </c>
    </row>
    <row r="178" spans="1:25" ht="15.75" customHeight="1" x14ac:dyDescent="0.25">
      <c r="A178" s="134" t="s">
        <v>166</v>
      </c>
      <c r="B178" s="135" t="s">
        <v>1096</v>
      </c>
      <c r="C178" s="162"/>
      <c r="D178" s="135" t="s">
        <v>992</v>
      </c>
      <c r="E178" s="136" t="s">
        <v>8</v>
      </c>
      <c r="F178" s="138">
        <v>2019</v>
      </c>
      <c r="G178" s="138" t="s">
        <v>169</v>
      </c>
      <c r="H178" s="138"/>
      <c r="I178" s="138">
        <v>7.5</v>
      </c>
      <c r="J178" s="140">
        <v>7.8</v>
      </c>
      <c r="K178" s="141">
        <v>6000</v>
      </c>
      <c r="L178" s="142">
        <v>429</v>
      </c>
      <c r="M178" s="142">
        <v>20</v>
      </c>
      <c r="N178" s="142">
        <v>6200</v>
      </c>
      <c r="O178" s="142">
        <v>2800</v>
      </c>
      <c r="P178" s="161">
        <f>L178*O178+M178*N178</f>
        <v>1325200</v>
      </c>
      <c r="Q178" s="16">
        <v>1</v>
      </c>
      <c r="R178" s="92">
        <v>7.5</v>
      </c>
      <c r="S178" s="92">
        <f>(K178-T178)*J178/100</f>
        <v>429</v>
      </c>
      <c r="T178" s="92">
        <v>500</v>
      </c>
      <c r="U178" s="98">
        <v>24640</v>
      </c>
      <c r="V178" s="92">
        <f>U178/12</f>
        <v>2053.3333333333335</v>
      </c>
      <c r="W178" s="92">
        <v>1.1000000000000001</v>
      </c>
      <c r="X178" s="92">
        <f>U178/12*W178</f>
        <v>2258.666666666667</v>
      </c>
      <c r="Y178" s="98">
        <v>1513200</v>
      </c>
    </row>
    <row r="179" spans="1:25" ht="15.75" customHeight="1" thickBot="1" x14ac:dyDescent="0.3">
      <c r="A179" s="176"/>
      <c r="B179" s="177"/>
      <c r="C179" s="178"/>
      <c r="D179" s="177"/>
      <c r="E179" s="179"/>
      <c r="F179" s="180"/>
      <c r="G179" s="181"/>
      <c r="H179" s="179"/>
      <c r="I179" s="181"/>
      <c r="J179" s="182"/>
      <c r="K179" s="183"/>
      <c r="L179" s="184"/>
      <c r="M179" s="184"/>
      <c r="N179" s="184"/>
      <c r="O179" s="184"/>
      <c r="P179" s="185">
        <f>SUM(P177:P178)</f>
        <v>2880000</v>
      </c>
      <c r="Q179" s="154"/>
      <c r="S179" s="92">
        <f t="shared" si="15"/>
        <v>0</v>
      </c>
      <c r="V179" s="92"/>
      <c r="Y179" s="98">
        <v>3256000</v>
      </c>
    </row>
    <row r="180" spans="1:25" ht="15.75" customHeight="1" x14ac:dyDescent="0.25">
      <c r="A180" s="121" t="s">
        <v>170</v>
      </c>
      <c r="B180" s="124" t="s">
        <v>1097</v>
      </c>
      <c r="C180" s="191"/>
      <c r="D180" s="135" t="s">
        <v>992</v>
      </c>
      <c r="E180" s="192" t="s">
        <v>18</v>
      </c>
      <c r="F180" s="127">
        <v>2018</v>
      </c>
      <c r="G180" s="127" t="s">
        <v>171</v>
      </c>
      <c r="H180" s="127"/>
      <c r="I180" s="139">
        <v>7.6</v>
      </c>
      <c r="J180" s="129">
        <v>7.6</v>
      </c>
      <c r="K180" s="130">
        <v>6000</v>
      </c>
      <c r="L180" s="131">
        <v>418</v>
      </c>
      <c r="M180" s="131">
        <v>20</v>
      </c>
      <c r="N180" s="131">
        <v>6200</v>
      </c>
      <c r="O180" s="131">
        <v>2800</v>
      </c>
      <c r="P180" s="132">
        <f>L180*O180+M180*N180</f>
        <v>1294400</v>
      </c>
      <c r="Q180" s="16">
        <v>1</v>
      </c>
      <c r="R180" s="194">
        <f>7.4*1.031</f>
        <v>7.6293999999999995</v>
      </c>
      <c r="S180" s="92">
        <f>(K180-T180)*J180/100</f>
        <v>418</v>
      </c>
      <c r="T180" s="92">
        <v>500</v>
      </c>
      <c r="U180" s="98">
        <v>24640</v>
      </c>
      <c r="V180" s="92">
        <f>U180/12</f>
        <v>2053.3333333333335</v>
      </c>
      <c r="W180" s="92">
        <v>1.1000000000000001</v>
      </c>
      <c r="X180" s="92">
        <f>U180/12*W180</f>
        <v>2258.666666666667</v>
      </c>
      <c r="Y180" s="98">
        <v>1482400</v>
      </c>
    </row>
    <row r="181" spans="1:25" ht="15.75" customHeight="1" x14ac:dyDescent="0.25">
      <c r="A181" s="134" t="s">
        <v>170</v>
      </c>
      <c r="B181" s="135" t="s">
        <v>1097</v>
      </c>
      <c r="C181" s="171"/>
      <c r="D181" s="135" t="s">
        <v>992</v>
      </c>
      <c r="E181" s="136" t="s">
        <v>8</v>
      </c>
      <c r="F181" s="138">
        <v>2018</v>
      </c>
      <c r="G181" s="230" t="s">
        <v>172</v>
      </c>
      <c r="H181" s="138"/>
      <c r="I181" s="138">
        <v>7.5</v>
      </c>
      <c r="J181" s="140">
        <v>7.8</v>
      </c>
      <c r="K181" s="141">
        <v>6000</v>
      </c>
      <c r="L181" s="231" t="s">
        <v>994</v>
      </c>
      <c r="M181" s="142"/>
      <c r="N181" s="142"/>
      <c r="O181" s="142"/>
      <c r="P181" s="161"/>
      <c r="Q181" s="16">
        <v>1</v>
      </c>
      <c r="R181" s="92">
        <v>7.5</v>
      </c>
      <c r="S181" s="92">
        <f>(K181-T181)*J181/100</f>
        <v>429</v>
      </c>
      <c r="T181" s="92">
        <v>500</v>
      </c>
      <c r="U181" s="98">
        <v>24640</v>
      </c>
      <c r="V181" s="92">
        <f>U181/12</f>
        <v>2053.3333333333335</v>
      </c>
      <c r="W181" s="92">
        <v>1.1000000000000001</v>
      </c>
      <c r="X181" s="92">
        <f>U181/12*W181</f>
        <v>2258.666666666667</v>
      </c>
      <c r="Y181" s="98">
        <v>1513200</v>
      </c>
    </row>
    <row r="182" spans="1:25" ht="15.75" customHeight="1" x14ac:dyDescent="0.25">
      <c r="A182" s="134" t="s">
        <v>170</v>
      </c>
      <c r="B182" s="135" t="s">
        <v>1097</v>
      </c>
      <c r="C182" s="172" t="s">
        <v>995</v>
      </c>
      <c r="D182" s="135" t="s">
        <v>992</v>
      </c>
      <c r="E182" s="136" t="s">
        <v>8</v>
      </c>
      <c r="F182" s="174">
        <v>2020</v>
      </c>
      <c r="G182" s="174" t="s">
        <v>173</v>
      </c>
      <c r="H182" s="174"/>
      <c r="I182" s="138">
        <v>7.5</v>
      </c>
      <c r="J182" s="140">
        <v>7.8</v>
      </c>
      <c r="K182" s="175">
        <v>6000</v>
      </c>
      <c r="L182" s="201">
        <v>429</v>
      </c>
      <c r="M182" s="201">
        <v>20</v>
      </c>
      <c r="N182" s="142">
        <v>6200</v>
      </c>
      <c r="O182" s="142">
        <v>2800</v>
      </c>
      <c r="P182" s="161">
        <f>L182*O182+M182*N182</f>
        <v>1325200</v>
      </c>
      <c r="Q182" s="16">
        <v>1</v>
      </c>
      <c r="R182" s="92">
        <v>7.5</v>
      </c>
      <c r="S182" s="92">
        <f>(K182-T182)*J182/100</f>
        <v>429</v>
      </c>
      <c r="T182" s="92">
        <v>500</v>
      </c>
      <c r="V182" s="92"/>
      <c r="Y182" s="98">
        <v>1513200</v>
      </c>
    </row>
    <row r="183" spans="1:25" ht="15.75" customHeight="1" thickBot="1" x14ac:dyDescent="0.3">
      <c r="A183" s="259"/>
      <c r="B183" s="213"/>
      <c r="C183" s="172"/>
      <c r="D183" s="213"/>
      <c r="E183" s="260"/>
      <c r="F183" s="261"/>
      <c r="G183" s="262"/>
      <c r="H183" s="260"/>
      <c r="I183" s="262"/>
      <c r="J183" s="200"/>
      <c r="K183" s="175"/>
      <c r="L183" s="201"/>
      <c r="M183" s="201"/>
      <c r="N183" s="201"/>
      <c r="O183" s="201"/>
      <c r="P183" s="263">
        <f>SUM(P180:P182)</f>
        <v>2619600</v>
      </c>
      <c r="Q183" s="154"/>
      <c r="S183" s="92">
        <f t="shared" si="15"/>
        <v>0</v>
      </c>
      <c r="Y183" s="98">
        <v>4508800</v>
      </c>
    </row>
    <row r="184" spans="1:25" ht="15.75" customHeight="1" x14ac:dyDescent="0.25">
      <c r="A184" s="205" t="s">
        <v>1098</v>
      </c>
      <c r="B184" s="206"/>
      <c r="C184" s="207"/>
      <c r="D184" s="206"/>
      <c r="E184" s="208"/>
      <c r="F184" s="206"/>
      <c r="G184" s="209"/>
      <c r="H184" s="208"/>
      <c r="I184" s="209"/>
      <c r="J184" s="210"/>
      <c r="K184" s="210"/>
      <c r="L184" s="210"/>
      <c r="M184" s="210"/>
      <c r="N184" s="210"/>
      <c r="O184" s="210"/>
      <c r="P184" s="211"/>
      <c r="Q184" s="190"/>
      <c r="S184" s="92">
        <f t="shared" si="15"/>
        <v>0</v>
      </c>
    </row>
    <row r="185" spans="1:25" ht="15.75" customHeight="1" x14ac:dyDescent="0.25">
      <c r="A185" s="134" t="s">
        <v>174</v>
      </c>
      <c r="B185" s="135" t="s">
        <v>1099</v>
      </c>
      <c r="C185" s="171"/>
      <c r="D185" s="135" t="s">
        <v>992</v>
      </c>
      <c r="E185" s="136" t="s">
        <v>6</v>
      </c>
      <c r="F185" s="138">
        <v>2018</v>
      </c>
      <c r="G185" s="138" t="s">
        <v>175</v>
      </c>
      <c r="H185" s="138"/>
      <c r="I185" s="139">
        <v>8.1999999999999993</v>
      </c>
      <c r="J185" s="140">
        <v>8.1999999999999993</v>
      </c>
      <c r="K185" s="141">
        <v>4000</v>
      </c>
      <c r="L185" s="142">
        <v>287</v>
      </c>
      <c r="M185" s="142">
        <v>20</v>
      </c>
      <c r="N185" s="142">
        <v>6200</v>
      </c>
      <c r="O185" s="142">
        <v>2800</v>
      </c>
      <c r="P185" s="161">
        <f>L185*O185+M185*N185</f>
        <v>927600</v>
      </c>
      <c r="Q185" s="16">
        <v>1</v>
      </c>
      <c r="R185" s="133">
        <f t="shared" ref="R185:R186" si="17">8*1.031</f>
        <v>8.2479999999999993</v>
      </c>
      <c r="S185" s="92">
        <f>(K185-T185)*J185/100</f>
        <v>286.99999999999994</v>
      </c>
      <c r="T185" s="92">
        <v>500</v>
      </c>
      <c r="U185" s="98">
        <v>24640</v>
      </c>
      <c r="V185" s="92">
        <f>U185/12</f>
        <v>2053.3333333333335</v>
      </c>
      <c r="W185" s="92">
        <v>1.1000000000000001</v>
      </c>
      <c r="X185" s="92">
        <f>U185/12*W185</f>
        <v>2258.666666666667</v>
      </c>
      <c r="Y185" s="98">
        <v>1115600</v>
      </c>
    </row>
    <row r="186" spans="1:25" ht="15.75" customHeight="1" x14ac:dyDescent="0.25">
      <c r="A186" s="134" t="s">
        <v>174</v>
      </c>
      <c r="B186" s="135" t="s">
        <v>1099</v>
      </c>
      <c r="C186" s="264" t="s">
        <v>1100</v>
      </c>
      <c r="D186" s="135" t="s">
        <v>992</v>
      </c>
      <c r="E186" s="136" t="s">
        <v>6</v>
      </c>
      <c r="F186" s="138">
        <v>2020</v>
      </c>
      <c r="G186" s="138" t="s">
        <v>176</v>
      </c>
      <c r="H186" s="138"/>
      <c r="I186" s="139">
        <v>8.1999999999999993</v>
      </c>
      <c r="J186" s="140">
        <v>8.1999999999999993</v>
      </c>
      <c r="K186" s="141">
        <v>4000</v>
      </c>
      <c r="L186" s="142">
        <v>287</v>
      </c>
      <c r="M186" s="142">
        <v>20</v>
      </c>
      <c r="N186" s="142">
        <v>6200</v>
      </c>
      <c r="O186" s="142">
        <v>2800</v>
      </c>
      <c r="P186" s="161">
        <f>L186*O186+M186*N186</f>
        <v>927600</v>
      </c>
      <c r="Q186" s="16">
        <v>1</v>
      </c>
      <c r="R186" s="133">
        <f t="shared" si="17"/>
        <v>8.2479999999999993</v>
      </c>
      <c r="S186" s="92">
        <f>(K186-T186)*J186/100</f>
        <v>286.99999999999994</v>
      </c>
      <c r="T186" s="92">
        <v>500</v>
      </c>
      <c r="U186" s="98">
        <v>24640</v>
      </c>
      <c r="V186" s="92">
        <f>U186/12</f>
        <v>2053.3333333333335</v>
      </c>
      <c r="W186" s="92">
        <v>1.1000000000000001</v>
      </c>
      <c r="X186" s="92">
        <f>U186/12*W186</f>
        <v>2258.666666666667</v>
      </c>
      <c r="Y186" s="98">
        <v>1115600</v>
      </c>
    </row>
    <row r="187" spans="1:25" ht="15.75" customHeight="1" x14ac:dyDescent="0.25">
      <c r="A187" s="134" t="s">
        <v>174</v>
      </c>
      <c r="B187" s="135" t="s">
        <v>1099</v>
      </c>
      <c r="C187" s="162" t="s">
        <v>1101</v>
      </c>
      <c r="D187" s="135" t="s">
        <v>992</v>
      </c>
      <c r="E187" s="136" t="s">
        <v>8</v>
      </c>
      <c r="F187" s="160">
        <v>2020</v>
      </c>
      <c r="G187" s="160" t="s">
        <v>177</v>
      </c>
      <c r="H187" s="160"/>
      <c r="I187" s="160">
        <v>7.5</v>
      </c>
      <c r="J187" s="140">
        <v>7.8</v>
      </c>
      <c r="K187" s="141">
        <v>4000</v>
      </c>
      <c r="L187" s="142">
        <v>273</v>
      </c>
      <c r="M187" s="142">
        <v>20</v>
      </c>
      <c r="N187" s="142">
        <v>6200</v>
      </c>
      <c r="O187" s="142">
        <v>2800</v>
      </c>
      <c r="P187" s="161">
        <f>L187*O187+M187*N187</f>
        <v>888400</v>
      </c>
      <c r="Q187" s="16">
        <v>1</v>
      </c>
      <c r="R187" s="92">
        <v>7.5</v>
      </c>
      <c r="S187" s="92">
        <f>(K187-T187)*J187/100</f>
        <v>273</v>
      </c>
      <c r="T187" s="92">
        <v>500</v>
      </c>
      <c r="U187" s="98">
        <v>24640</v>
      </c>
      <c r="V187" s="92">
        <f>U187/12</f>
        <v>2053.3333333333335</v>
      </c>
      <c r="W187" s="92">
        <v>1.1000000000000001</v>
      </c>
      <c r="X187" s="92">
        <f>U187/12*W187</f>
        <v>2258.666666666667</v>
      </c>
      <c r="Y187" s="98">
        <v>1076400</v>
      </c>
    </row>
    <row r="188" spans="1:25" ht="15.75" customHeight="1" x14ac:dyDescent="0.25">
      <c r="A188" s="134" t="s">
        <v>174</v>
      </c>
      <c r="B188" s="135" t="s">
        <v>1099</v>
      </c>
      <c r="C188" s="162" t="s">
        <v>1102</v>
      </c>
      <c r="D188" s="135" t="s">
        <v>992</v>
      </c>
      <c r="E188" s="136" t="s">
        <v>8</v>
      </c>
      <c r="F188" s="199">
        <v>2021</v>
      </c>
      <c r="G188" s="160" t="s">
        <v>178</v>
      </c>
      <c r="H188" s="248"/>
      <c r="I188" s="160">
        <v>7.5</v>
      </c>
      <c r="J188" s="140">
        <v>7.8</v>
      </c>
      <c r="K188" s="141">
        <v>4000</v>
      </c>
      <c r="L188" s="142">
        <v>273</v>
      </c>
      <c r="M188" s="142">
        <v>20</v>
      </c>
      <c r="N188" s="142">
        <v>6200</v>
      </c>
      <c r="O188" s="142">
        <v>2800</v>
      </c>
      <c r="P188" s="161">
        <f>L188*O188+M188*N188</f>
        <v>888400</v>
      </c>
      <c r="Q188" s="16">
        <v>1</v>
      </c>
      <c r="S188" s="92">
        <f>(K188-T188)*J188/100</f>
        <v>273</v>
      </c>
      <c r="T188" s="92">
        <v>500</v>
      </c>
      <c r="V188" s="92"/>
      <c r="Y188" s="98">
        <v>1076400</v>
      </c>
    </row>
    <row r="189" spans="1:25" ht="15.75" customHeight="1" thickBot="1" x14ac:dyDescent="0.3">
      <c r="A189" s="259"/>
      <c r="B189" s="213"/>
      <c r="C189" s="172"/>
      <c r="D189" s="213"/>
      <c r="E189" s="260"/>
      <c r="F189" s="261"/>
      <c r="G189" s="262"/>
      <c r="H189" s="260"/>
      <c r="I189" s="312"/>
      <c r="J189" s="200"/>
      <c r="K189" s="175"/>
      <c r="L189" s="201"/>
      <c r="M189" s="201"/>
      <c r="N189" s="201"/>
      <c r="O189" s="201"/>
      <c r="P189" s="263">
        <f>SUM(P185:P188)</f>
        <v>3632000</v>
      </c>
      <c r="Q189" s="154"/>
      <c r="S189" s="92">
        <f t="shared" si="15"/>
        <v>0</v>
      </c>
      <c r="Y189" s="98">
        <v>4384000</v>
      </c>
    </row>
    <row r="190" spans="1:25" ht="15.75" customHeight="1" x14ac:dyDescent="0.25">
      <c r="A190" s="205" t="s">
        <v>1103</v>
      </c>
      <c r="B190" s="206"/>
      <c r="C190" s="207"/>
      <c r="D190" s="206"/>
      <c r="E190" s="208"/>
      <c r="F190" s="206"/>
      <c r="G190" s="209"/>
      <c r="H190" s="208"/>
      <c r="I190" s="209"/>
      <c r="J190" s="210"/>
      <c r="K190" s="210"/>
      <c r="L190" s="210"/>
      <c r="M190" s="210"/>
      <c r="N190" s="210"/>
      <c r="O190" s="210"/>
      <c r="P190" s="211"/>
      <c r="Q190" s="190"/>
      <c r="S190" s="92">
        <f t="shared" si="15"/>
        <v>0</v>
      </c>
    </row>
    <row r="191" spans="1:25" ht="15.75" customHeight="1" x14ac:dyDescent="0.25">
      <c r="A191" s="134" t="s">
        <v>179</v>
      </c>
      <c r="B191" s="219" t="s">
        <v>1104</v>
      </c>
      <c r="C191" s="171"/>
      <c r="D191" s="135" t="s">
        <v>992</v>
      </c>
      <c r="E191" s="136" t="s">
        <v>6</v>
      </c>
      <c r="F191" s="138">
        <v>2018</v>
      </c>
      <c r="G191" s="138" t="s">
        <v>180</v>
      </c>
      <c r="H191" s="138"/>
      <c r="I191" s="139">
        <v>8.1999999999999993</v>
      </c>
      <c r="J191" s="140">
        <v>8.1999999999999993</v>
      </c>
      <c r="K191" s="141">
        <v>5000</v>
      </c>
      <c r="L191" s="142">
        <v>369</v>
      </c>
      <c r="M191" s="142">
        <v>20</v>
      </c>
      <c r="N191" s="142">
        <v>6200</v>
      </c>
      <c r="O191" s="142">
        <v>2800</v>
      </c>
      <c r="P191" s="161">
        <f>L191*O191+M191*N191</f>
        <v>1157200</v>
      </c>
      <c r="Q191" s="16">
        <v>1</v>
      </c>
      <c r="R191" s="133">
        <f>8*1.031</f>
        <v>8.2479999999999993</v>
      </c>
      <c r="S191" s="92">
        <f>(K191-T191)*J191/100</f>
        <v>369</v>
      </c>
      <c r="T191" s="92">
        <v>500</v>
      </c>
      <c r="U191" s="98">
        <v>24640</v>
      </c>
      <c r="V191" s="92">
        <f>U191/12</f>
        <v>2053.3333333333335</v>
      </c>
      <c r="W191" s="92">
        <v>1.1000000000000001</v>
      </c>
      <c r="X191" s="92">
        <f>U191/12*W191</f>
        <v>2258.666666666667</v>
      </c>
      <c r="Y191" s="98">
        <v>1345200</v>
      </c>
    </row>
    <row r="192" spans="1:25" ht="15.75" customHeight="1" x14ac:dyDescent="0.25">
      <c r="A192" s="134" t="s">
        <v>179</v>
      </c>
      <c r="B192" s="219" t="s">
        <v>1104</v>
      </c>
      <c r="C192" s="250" t="s">
        <v>995</v>
      </c>
      <c r="D192" s="135" t="s">
        <v>992</v>
      </c>
      <c r="E192" s="136" t="s">
        <v>8</v>
      </c>
      <c r="F192" s="199">
        <v>2020</v>
      </c>
      <c r="G192" s="199" t="s">
        <v>181</v>
      </c>
      <c r="H192" s="199"/>
      <c r="I192" s="174">
        <v>7.5</v>
      </c>
      <c r="J192" s="200">
        <v>7.8</v>
      </c>
      <c r="K192" s="141">
        <v>5000</v>
      </c>
      <c r="L192" s="142">
        <v>351</v>
      </c>
      <c r="M192" s="142">
        <v>20</v>
      </c>
      <c r="N192" s="142">
        <v>6200</v>
      </c>
      <c r="O192" s="142">
        <v>2800</v>
      </c>
      <c r="P192" s="161">
        <f>L192*O192+M192*N192</f>
        <v>1106800</v>
      </c>
      <c r="Q192" s="16">
        <v>1</v>
      </c>
      <c r="R192" s="92">
        <v>7.2</v>
      </c>
      <c r="S192" s="92">
        <f>(K192-T192)*J192/100</f>
        <v>351</v>
      </c>
      <c r="T192" s="92">
        <v>500</v>
      </c>
      <c r="V192" s="92"/>
      <c r="Y192" s="98">
        <v>1294800</v>
      </c>
    </row>
    <row r="193" spans="1:27" ht="15.75" customHeight="1" thickBot="1" x14ac:dyDescent="0.3">
      <c r="A193" s="176"/>
      <c r="B193" s="313"/>
      <c r="C193" s="178"/>
      <c r="D193" s="313"/>
      <c r="E193" s="215"/>
      <c r="F193" s="177"/>
      <c r="G193" s="216"/>
      <c r="H193" s="215"/>
      <c r="I193" s="216"/>
      <c r="J193" s="182"/>
      <c r="K193" s="183"/>
      <c r="L193" s="184"/>
      <c r="M193" s="184"/>
      <c r="N193" s="184"/>
      <c r="O193" s="184"/>
      <c r="P193" s="185">
        <f>SUM(P191:P192)</f>
        <v>2264000</v>
      </c>
      <c r="Q193" s="154"/>
      <c r="S193" s="92">
        <f t="shared" si="15"/>
        <v>0</v>
      </c>
      <c r="Y193" s="98">
        <v>2640000</v>
      </c>
    </row>
    <row r="194" spans="1:27" ht="15.75" customHeight="1" thickBot="1" x14ac:dyDescent="0.3">
      <c r="A194" s="314" t="s">
        <v>1105</v>
      </c>
      <c r="B194" s="315"/>
      <c r="C194" s="316"/>
      <c r="D194" s="315"/>
      <c r="E194" s="317"/>
      <c r="F194" s="315"/>
      <c r="G194" s="318"/>
      <c r="H194" s="317"/>
      <c r="I194" s="318"/>
      <c r="J194" s="317"/>
      <c r="K194" s="317"/>
      <c r="L194" s="319">
        <f>SUM(L9:L193)</f>
        <v>30212</v>
      </c>
      <c r="M194" s="319">
        <f>SUM(M9:M193)</f>
        <v>7697</v>
      </c>
      <c r="N194" s="320"/>
      <c r="O194" s="320"/>
      <c r="P194" s="321">
        <f>P12+P16+P19+P23+P28+P31+P35+P40+P46+P50+P54+P60+P63+P68+P72+P75+P78+P81+P85+P88+P96+P99+P102+P105+P109+P113+P116+P122+P133+P136+P139+P142+P145+P148+P156+P159+P162+P169+P176+P179+P183+P189+P193</f>
        <v>151911400</v>
      </c>
      <c r="Q194" s="322">
        <f>SUBTOTAL(9,Q9:Q193)</f>
        <v>128</v>
      </c>
      <c r="S194" s="323">
        <f>Q194+'[1]2-Илова'!Q62</f>
        <v>181</v>
      </c>
      <c r="Y194" s="98">
        <v>159954000</v>
      </c>
    </row>
    <row r="195" spans="1:27" x14ac:dyDescent="0.25">
      <c r="P195" s="324"/>
      <c r="Q195" s="325"/>
    </row>
    <row r="196" spans="1:27" x14ac:dyDescent="0.25">
      <c r="A196" s="326"/>
      <c r="B196" s="326"/>
      <c r="C196" s="326"/>
      <c r="D196" s="327"/>
      <c r="E196" s="327"/>
      <c r="F196" s="328"/>
      <c r="G196" s="329"/>
      <c r="H196" s="327"/>
      <c r="I196" s="329"/>
      <c r="J196" s="327"/>
      <c r="K196" s="327"/>
      <c r="L196" s="330"/>
      <c r="M196" s="330"/>
      <c r="N196" s="330"/>
      <c r="O196" s="330"/>
      <c r="P196" s="331"/>
      <c r="Q196" s="33"/>
    </row>
    <row r="197" spans="1:27" ht="15.75" x14ac:dyDescent="0.25">
      <c r="A197" s="332" t="s">
        <v>1106</v>
      </c>
      <c r="C197" s="326"/>
      <c r="D197" s="326"/>
      <c r="E197" s="328"/>
      <c r="F197" s="327"/>
      <c r="G197" s="328"/>
      <c r="H197" s="329"/>
      <c r="I197" s="327"/>
      <c r="J197" s="329"/>
      <c r="K197" s="327"/>
      <c r="L197" s="327"/>
      <c r="M197" s="327"/>
      <c r="N197" s="330"/>
      <c r="O197" s="330"/>
      <c r="P197" s="330"/>
      <c r="Q197" s="34"/>
      <c r="R197" s="330"/>
      <c r="S197" s="330"/>
      <c r="T197" s="331"/>
      <c r="U197" s="92"/>
      <c r="V197" s="92"/>
      <c r="X197" s="98"/>
    </row>
    <row r="198" spans="1:27" ht="15.75" x14ac:dyDescent="0.25">
      <c r="A198" s="332" t="s">
        <v>263</v>
      </c>
      <c r="D198" s="91"/>
      <c r="E198" s="93"/>
      <c r="F198" s="92"/>
      <c r="G198" s="93"/>
      <c r="H198" s="94"/>
      <c r="I198" s="92"/>
      <c r="J198" s="94"/>
      <c r="K198" s="332" t="s">
        <v>264</v>
      </c>
      <c r="M198" s="92"/>
      <c r="P198" s="95"/>
      <c r="Q198" s="333"/>
      <c r="R198" s="95"/>
      <c r="S198" s="95"/>
      <c r="T198" s="334"/>
      <c r="U198" s="92"/>
      <c r="V198" s="92"/>
      <c r="X198" s="98"/>
    </row>
    <row r="199" spans="1:27" s="95" customFormat="1" ht="15.75" x14ac:dyDescent="0.25">
      <c r="A199" s="332"/>
      <c r="C199" s="91"/>
      <c r="D199" s="91"/>
      <c r="E199" s="93"/>
      <c r="F199" s="92"/>
      <c r="G199" s="93"/>
      <c r="H199" s="94"/>
      <c r="I199" s="92"/>
      <c r="J199" s="94"/>
      <c r="K199" s="332"/>
      <c r="M199" s="92"/>
      <c r="Q199" s="333"/>
      <c r="T199" s="334"/>
      <c r="U199" s="92"/>
      <c r="V199" s="92"/>
      <c r="W199" s="92"/>
      <c r="X199" s="98"/>
      <c r="Y199" s="98"/>
      <c r="Z199" s="92"/>
      <c r="AA199" s="92"/>
    </row>
    <row r="200" spans="1:27" s="95" customFormat="1" ht="15.75" x14ac:dyDescent="0.25">
      <c r="A200" s="332" t="s">
        <v>1106</v>
      </c>
      <c r="C200" s="91"/>
      <c r="D200" s="91"/>
      <c r="E200" s="93"/>
      <c r="F200" s="92"/>
      <c r="G200" s="93"/>
      <c r="H200" s="94"/>
      <c r="I200" s="92"/>
      <c r="J200" s="94"/>
      <c r="K200" s="332"/>
      <c r="M200" s="92"/>
      <c r="Q200" s="333"/>
      <c r="T200" s="334"/>
      <c r="U200" s="92"/>
      <c r="V200" s="92"/>
      <c r="W200" s="92"/>
      <c r="X200" s="98"/>
      <c r="Y200" s="98"/>
      <c r="Z200" s="92"/>
      <c r="AA200" s="92"/>
    </row>
    <row r="201" spans="1:27" s="95" customFormat="1" ht="15.75" x14ac:dyDescent="0.25">
      <c r="A201" s="332" t="s">
        <v>1107</v>
      </c>
      <c r="C201" s="91"/>
      <c r="D201" s="91"/>
      <c r="E201" s="93"/>
      <c r="F201" s="92"/>
      <c r="G201" s="93"/>
      <c r="H201" s="94"/>
      <c r="I201" s="92"/>
      <c r="J201" s="94"/>
      <c r="K201" s="332" t="s">
        <v>1108</v>
      </c>
      <c r="M201" s="92"/>
      <c r="Q201" s="333"/>
      <c r="T201" s="334"/>
      <c r="U201" s="92"/>
      <c r="V201" s="92"/>
      <c r="W201" s="92"/>
      <c r="X201" s="98"/>
      <c r="Y201" s="98"/>
      <c r="Z201" s="92"/>
      <c r="AA201" s="92"/>
    </row>
  </sheetData>
  <autoFilter ref="A8:X193" xr:uid="{00000000-0001-0000-0000-000000000000}"/>
  <mergeCells count="4">
    <mergeCell ref="A2:A3"/>
    <mergeCell ref="A5:P5"/>
    <mergeCell ref="A6:P6"/>
    <mergeCell ref="A7:P7"/>
  </mergeCells>
  <pageMargins left="0.39370078740157483" right="0.11811023622047245" top="0.51181102362204722" bottom="0.51181102362204722" header="0.31496062992125984" footer="0.31496062992125984"/>
  <pageSetup paperSize="9" scale="60" fitToHeight="0" orientation="portrait" r:id="rId1"/>
  <rowBreaks count="2" manualBreakCount="2">
    <brk id="75" max="15" man="1"/>
    <brk id="148" max="1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AE814-595B-46A2-A79D-A3EF4391AEFA}">
  <sheetPr>
    <pageSetUpPr fitToPage="1"/>
  </sheetPr>
  <dimension ref="A1:W68"/>
  <sheetViews>
    <sheetView view="pageBreakPreview" topLeftCell="A9" zoomScaleNormal="100" zoomScaleSheetLayoutView="100" workbookViewId="0">
      <selection activeCell="C24" sqref="C24"/>
    </sheetView>
  </sheetViews>
  <sheetFormatPr defaultRowHeight="15" x14ac:dyDescent="0.25"/>
  <cols>
    <col min="1" max="1" width="24.85546875" style="374" customWidth="1"/>
    <col min="2" max="2" width="7.42578125" style="349" customWidth="1"/>
    <col min="3" max="3" width="24" style="349" customWidth="1"/>
    <col min="4" max="4" width="6.28515625" style="349" customWidth="1"/>
    <col min="5" max="5" width="12.140625" style="349" customWidth="1"/>
    <col min="6" max="6" width="12.28515625" style="349" customWidth="1"/>
    <col min="7" max="7" width="7.7109375" style="375" customWidth="1"/>
    <col min="8" max="8" width="8.140625" style="349" customWidth="1"/>
    <col min="9" max="9" width="7.42578125" style="349" customWidth="1"/>
    <col min="10" max="12" width="8" style="349" customWidth="1"/>
    <col min="13" max="13" width="5.7109375" style="349" customWidth="1"/>
    <col min="14" max="14" width="12.85546875" style="376" customWidth="1"/>
    <col min="15" max="15" width="9.28515625" style="349" customWidth="1"/>
    <col min="16" max="16" width="10.85546875" style="372" bestFit="1" customWidth="1"/>
    <col min="17" max="16384" width="9.140625" style="349"/>
  </cols>
  <sheetData>
    <row r="1" spans="1:17" s="103" customFormat="1" x14ac:dyDescent="0.25">
      <c r="A1" s="335"/>
      <c r="J1" s="336"/>
      <c r="K1" s="336"/>
      <c r="L1" s="336"/>
      <c r="M1" s="336"/>
      <c r="N1" s="96" t="s">
        <v>1109</v>
      </c>
      <c r="P1" s="337"/>
    </row>
    <row r="2" spans="1:17" s="103" customFormat="1" x14ac:dyDescent="0.25">
      <c r="A2" s="338"/>
      <c r="J2" s="336"/>
      <c r="K2" s="336"/>
      <c r="L2" s="336"/>
      <c r="M2" s="336"/>
      <c r="N2" s="96" t="s">
        <v>969</v>
      </c>
      <c r="P2" s="337"/>
    </row>
    <row r="3" spans="1:17" s="103" customFormat="1" ht="13.5" customHeight="1" x14ac:dyDescent="0.25">
      <c r="A3" s="338" t="s">
        <v>1110</v>
      </c>
      <c r="J3" s="336"/>
      <c r="K3" s="336"/>
      <c r="L3" s="336"/>
      <c r="M3" s="336"/>
      <c r="N3" s="99" t="s">
        <v>1111</v>
      </c>
      <c r="P3" s="337"/>
    </row>
    <row r="4" spans="1:17" s="103" customFormat="1" ht="9" customHeight="1" x14ac:dyDescent="0.25">
      <c r="A4" s="335"/>
      <c r="J4" s="336"/>
      <c r="K4" s="336"/>
      <c r="L4" s="336"/>
      <c r="M4" s="336"/>
      <c r="N4" s="96"/>
      <c r="P4" s="337"/>
    </row>
    <row r="5" spans="1:17" s="103" customFormat="1" ht="61.5" customHeight="1" x14ac:dyDescent="0.25">
      <c r="A5" s="397" t="s">
        <v>971</v>
      </c>
      <c r="B5" s="397"/>
      <c r="C5" s="397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39"/>
      <c r="P5" s="339"/>
    </row>
    <row r="6" spans="1:17" s="103" customFormat="1" ht="15" customHeight="1" x14ac:dyDescent="0.25">
      <c r="A6" s="397" t="s">
        <v>972</v>
      </c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P6" s="337"/>
    </row>
    <row r="7" spans="1:17" s="103" customFormat="1" ht="15.75" customHeight="1" thickBot="1" x14ac:dyDescent="0.3">
      <c r="A7" s="398" t="s">
        <v>973</v>
      </c>
      <c r="B7" s="398"/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P7" s="337"/>
    </row>
    <row r="8" spans="1:17" s="338" customFormat="1" ht="85.5" customHeight="1" x14ac:dyDescent="0.25">
      <c r="A8" s="105" t="s">
        <v>1</v>
      </c>
      <c r="B8" s="108" t="s">
        <v>976</v>
      </c>
      <c r="C8" s="108" t="s">
        <v>2</v>
      </c>
      <c r="D8" s="108" t="s">
        <v>3</v>
      </c>
      <c r="E8" s="378" t="s">
        <v>4</v>
      </c>
      <c r="F8" s="108" t="s">
        <v>977</v>
      </c>
      <c r="G8" s="108" t="s">
        <v>978</v>
      </c>
      <c r="H8" s="108" t="s">
        <v>979</v>
      </c>
      <c r="I8" s="108" t="s">
        <v>980</v>
      </c>
      <c r="J8" s="108" t="s">
        <v>981</v>
      </c>
      <c r="K8" s="108" t="s">
        <v>982</v>
      </c>
      <c r="L8" s="108" t="s">
        <v>983</v>
      </c>
      <c r="M8" s="108" t="s">
        <v>984</v>
      </c>
      <c r="N8" s="340" t="s">
        <v>985</v>
      </c>
      <c r="P8" s="341" t="s">
        <v>1112</v>
      </c>
    </row>
    <row r="9" spans="1:17" ht="20.25" customHeight="1" x14ac:dyDescent="0.25">
      <c r="A9" s="342" t="s">
        <v>1110</v>
      </c>
      <c r="B9" s="343" t="s">
        <v>1027</v>
      </c>
      <c r="C9" s="165" t="s">
        <v>183</v>
      </c>
      <c r="D9" s="344">
        <v>2022</v>
      </c>
      <c r="E9" s="350" t="s">
        <v>184</v>
      </c>
      <c r="F9" s="165"/>
      <c r="G9" s="345">
        <v>12.7</v>
      </c>
      <c r="H9" s="165"/>
      <c r="I9" s="346">
        <v>3500</v>
      </c>
      <c r="J9" s="347"/>
      <c r="K9" s="347">
        <v>444</v>
      </c>
      <c r="L9" s="347">
        <v>11000</v>
      </c>
      <c r="M9" s="347"/>
      <c r="N9" s="348">
        <f t="shared" ref="N9:N61" si="0">J9*M9+K9*L9</f>
        <v>4884000</v>
      </c>
      <c r="O9" s="349">
        <f>I9*G9/100</f>
        <v>444.5</v>
      </c>
      <c r="P9" s="337">
        <f>11.8+(11.8*6%)</f>
        <v>12.508000000000001</v>
      </c>
      <c r="Q9" s="349">
        <v>1</v>
      </c>
    </row>
    <row r="10" spans="1:17" ht="20.25" customHeight="1" x14ac:dyDescent="0.25">
      <c r="A10" s="342" t="s">
        <v>1110</v>
      </c>
      <c r="B10" s="343" t="s">
        <v>1027</v>
      </c>
      <c r="C10" s="165" t="s">
        <v>183</v>
      </c>
      <c r="D10" s="344">
        <v>2020</v>
      </c>
      <c r="E10" s="350" t="s">
        <v>185</v>
      </c>
      <c r="F10" s="350" t="s">
        <v>1113</v>
      </c>
      <c r="G10" s="345">
        <v>12.7</v>
      </c>
      <c r="H10" s="165"/>
      <c r="I10" s="346">
        <v>3500</v>
      </c>
      <c r="J10" s="347"/>
      <c r="K10" s="347">
        <v>444</v>
      </c>
      <c r="L10" s="347">
        <v>11000</v>
      </c>
      <c r="M10" s="347"/>
      <c r="N10" s="348">
        <f t="shared" si="0"/>
        <v>4884000</v>
      </c>
      <c r="O10" s="349">
        <f t="shared" ref="O10:O18" si="1">I10*G10/100</f>
        <v>444.5</v>
      </c>
      <c r="P10" s="337">
        <f>11.8+(11.8*6%)</f>
        <v>12.508000000000001</v>
      </c>
      <c r="Q10" s="349">
        <v>1</v>
      </c>
    </row>
    <row r="11" spans="1:17" ht="20.25" customHeight="1" x14ac:dyDescent="0.25">
      <c r="A11" s="342" t="s">
        <v>1110</v>
      </c>
      <c r="B11" s="343" t="s">
        <v>1032</v>
      </c>
      <c r="C11" s="165" t="s">
        <v>186</v>
      </c>
      <c r="D11" s="344">
        <v>2018</v>
      </c>
      <c r="E11" s="350" t="s">
        <v>187</v>
      </c>
      <c r="F11" s="165" t="s">
        <v>196</v>
      </c>
      <c r="G11" s="345">
        <v>13.48</v>
      </c>
      <c r="H11" s="165"/>
      <c r="I11" s="346">
        <v>3500</v>
      </c>
      <c r="J11" s="347"/>
      <c r="K11" s="347">
        <v>471</v>
      </c>
      <c r="L11" s="347">
        <v>9000</v>
      </c>
      <c r="M11" s="347"/>
      <c r="N11" s="348">
        <f t="shared" si="0"/>
        <v>4239000</v>
      </c>
      <c r="O11" s="349">
        <f t="shared" si="1"/>
        <v>471.8</v>
      </c>
      <c r="P11" s="337">
        <v>13.48</v>
      </c>
      <c r="Q11" s="349">
        <v>1</v>
      </c>
    </row>
    <row r="12" spans="1:17" ht="20.25" customHeight="1" x14ac:dyDescent="0.25">
      <c r="A12" s="342" t="s">
        <v>1110</v>
      </c>
      <c r="B12" s="343" t="s">
        <v>1032</v>
      </c>
      <c r="C12" s="165" t="s">
        <v>186</v>
      </c>
      <c r="D12" s="344">
        <v>2017</v>
      </c>
      <c r="E12" s="350" t="s">
        <v>188</v>
      </c>
      <c r="F12" s="165" t="s">
        <v>190</v>
      </c>
      <c r="G12" s="345">
        <v>13.48</v>
      </c>
      <c r="H12" s="165"/>
      <c r="I12" s="346">
        <v>3500</v>
      </c>
      <c r="J12" s="347"/>
      <c r="K12" s="347">
        <v>200</v>
      </c>
      <c r="L12" s="347">
        <v>9000</v>
      </c>
      <c r="M12" s="347"/>
      <c r="N12" s="348">
        <f t="shared" si="0"/>
        <v>1800000</v>
      </c>
      <c r="O12" s="349">
        <f t="shared" si="1"/>
        <v>471.8</v>
      </c>
      <c r="P12" s="337">
        <v>13.48</v>
      </c>
      <c r="Q12" s="349">
        <v>1</v>
      </c>
    </row>
    <row r="13" spans="1:17" ht="20.25" customHeight="1" x14ac:dyDescent="0.25">
      <c r="A13" s="342" t="s">
        <v>1110</v>
      </c>
      <c r="B13" s="343" t="s">
        <v>1032</v>
      </c>
      <c r="C13" s="165" t="s">
        <v>186</v>
      </c>
      <c r="D13" s="344">
        <v>2017</v>
      </c>
      <c r="E13" s="350" t="s">
        <v>189</v>
      </c>
      <c r="F13" s="350" t="s">
        <v>197</v>
      </c>
      <c r="G13" s="345">
        <v>13.48</v>
      </c>
      <c r="H13" s="165"/>
      <c r="I13" s="346">
        <v>3500</v>
      </c>
      <c r="J13" s="347"/>
      <c r="K13" s="347">
        <v>200</v>
      </c>
      <c r="L13" s="347">
        <v>9000</v>
      </c>
      <c r="M13" s="347"/>
      <c r="N13" s="348">
        <f t="shared" si="0"/>
        <v>1800000</v>
      </c>
      <c r="O13" s="349">
        <f t="shared" si="1"/>
        <v>471.8</v>
      </c>
      <c r="P13" s="337">
        <v>13.48</v>
      </c>
      <c r="Q13" s="349">
        <v>1</v>
      </c>
    </row>
    <row r="14" spans="1:17" ht="20.25" customHeight="1" x14ac:dyDescent="0.25">
      <c r="A14" s="342" t="s">
        <v>1110</v>
      </c>
      <c r="B14" s="343" t="s">
        <v>1032</v>
      </c>
      <c r="C14" s="165" t="s">
        <v>186</v>
      </c>
      <c r="D14" s="344">
        <v>2018</v>
      </c>
      <c r="E14" s="350" t="s">
        <v>190</v>
      </c>
      <c r="F14" s="165" t="s">
        <v>185</v>
      </c>
      <c r="G14" s="345">
        <v>13.48</v>
      </c>
      <c r="H14" s="165"/>
      <c r="I14" s="346">
        <v>3500</v>
      </c>
      <c r="J14" s="347"/>
      <c r="K14" s="347">
        <v>471</v>
      </c>
      <c r="L14" s="347">
        <v>9000</v>
      </c>
      <c r="M14" s="347"/>
      <c r="N14" s="348">
        <f t="shared" si="0"/>
        <v>4239000</v>
      </c>
      <c r="O14" s="349">
        <f t="shared" si="1"/>
        <v>471.8</v>
      </c>
      <c r="P14" s="337">
        <v>13.48</v>
      </c>
      <c r="Q14" s="349">
        <v>1</v>
      </c>
    </row>
    <row r="15" spans="1:17" ht="20.25" customHeight="1" x14ac:dyDescent="0.25">
      <c r="A15" s="342" t="s">
        <v>1110</v>
      </c>
      <c r="B15" s="343" t="s">
        <v>1032</v>
      </c>
      <c r="C15" s="165" t="s">
        <v>191</v>
      </c>
      <c r="D15" s="344">
        <v>2019</v>
      </c>
      <c r="E15" s="350" t="s">
        <v>192</v>
      </c>
      <c r="F15" s="351"/>
      <c r="G15" s="345">
        <v>10.7</v>
      </c>
      <c r="H15" s="165"/>
      <c r="I15" s="346">
        <v>3000</v>
      </c>
      <c r="J15" s="347"/>
      <c r="K15" s="347">
        <v>321</v>
      </c>
      <c r="L15" s="347">
        <v>9000</v>
      </c>
      <c r="M15" s="347"/>
      <c r="N15" s="348">
        <f t="shared" si="0"/>
        <v>2889000</v>
      </c>
      <c r="O15" s="349">
        <f t="shared" si="1"/>
        <v>320.99999999999994</v>
      </c>
      <c r="P15" s="337">
        <v>10.7</v>
      </c>
      <c r="Q15" s="349">
        <v>1</v>
      </c>
    </row>
    <row r="16" spans="1:17" ht="20.25" customHeight="1" x14ac:dyDescent="0.25">
      <c r="A16" s="342" t="s">
        <v>1110</v>
      </c>
      <c r="B16" s="343" t="s">
        <v>1027</v>
      </c>
      <c r="C16" s="165" t="s">
        <v>183</v>
      </c>
      <c r="D16" s="344">
        <v>2021</v>
      </c>
      <c r="E16" s="350" t="s">
        <v>193</v>
      </c>
      <c r="F16" s="165" t="s">
        <v>196</v>
      </c>
      <c r="G16" s="345">
        <v>12.7</v>
      </c>
      <c r="H16" s="165"/>
      <c r="I16" s="346">
        <v>3500</v>
      </c>
      <c r="J16" s="347"/>
      <c r="K16" s="347">
        <v>444</v>
      </c>
      <c r="L16" s="347">
        <v>11000</v>
      </c>
      <c r="M16" s="347"/>
      <c r="N16" s="348">
        <f t="shared" si="0"/>
        <v>4884000</v>
      </c>
      <c r="O16" s="349">
        <f t="shared" si="1"/>
        <v>444.5</v>
      </c>
      <c r="P16" s="337">
        <v>12.63</v>
      </c>
      <c r="Q16" s="349">
        <v>1</v>
      </c>
    </row>
    <row r="17" spans="1:17" ht="20.25" customHeight="1" x14ac:dyDescent="0.25">
      <c r="A17" s="342" t="s">
        <v>1110</v>
      </c>
      <c r="B17" s="343" t="s">
        <v>1027</v>
      </c>
      <c r="C17" s="350" t="s">
        <v>194</v>
      </c>
      <c r="D17" s="344">
        <v>2022</v>
      </c>
      <c r="E17" s="350" t="s">
        <v>195</v>
      </c>
      <c r="F17" s="165" t="s">
        <v>211</v>
      </c>
      <c r="G17" s="345">
        <v>12.1</v>
      </c>
      <c r="H17" s="165"/>
      <c r="I17" s="346">
        <v>3500</v>
      </c>
      <c r="J17" s="347"/>
      <c r="K17" s="347">
        <v>423</v>
      </c>
      <c r="L17" s="347">
        <v>11000</v>
      </c>
      <c r="M17" s="347"/>
      <c r="N17" s="348">
        <f t="shared" si="0"/>
        <v>4653000</v>
      </c>
      <c r="O17" s="349">
        <f t="shared" si="1"/>
        <v>423.5</v>
      </c>
      <c r="P17" s="337"/>
      <c r="Q17" s="349">
        <v>1</v>
      </c>
    </row>
    <row r="18" spans="1:17" ht="20.25" customHeight="1" x14ac:dyDescent="0.25">
      <c r="A18" s="342" t="s">
        <v>1110</v>
      </c>
      <c r="B18" s="343" t="s">
        <v>1027</v>
      </c>
      <c r="C18" s="350" t="s">
        <v>194</v>
      </c>
      <c r="D18" s="344">
        <v>2022</v>
      </c>
      <c r="E18" s="350" t="s">
        <v>196</v>
      </c>
      <c r="F18" s="165"/>
      <c r="G18" s="345">
        <v>12.1</v>
      </c>
      <c r="H18" s="165"/>
      <c r="I18" s="346">
        <v>3500</v>
      </c>
      <c r="J18" s="347"/>
      <c r="K18" s="347">
        <v>423</v>
      </c>
      <c r="L18" s="347">
        <v>11000</v>
      </c>
      <c r="M18" s="347"/>
      <c r="N18" s="348">
        <f t="shared" si="0"/>
        <v>4653000</v>
      </c>
      <c r="O18" s="349">
        <f t="shared" si="1"/>
        <v>423.5</v>
      </c>
      <c r="P18" s="337"/>
      <c r="Q18" s="349">
        <v>1</v>
      </c>
    </row>
    <row r="19" spans="1:17" ht="20.25" customHeight="1" x14ac:dyDescent="0.25">
      <c r="A19" s="342" t="s">
        <v>1110</v>
      </c>
      <c r="B19" s="343" t="s">
        <v>1027</v>
      </c>
      <c r="C19" s="345" t="s">
        <v>194</v>
      </c>
      <c r="D19" s="344">
        <v>2022</v>
      </c>
      <c r="E19" s="345" t="s">
        <v>197</v>
      </c>
      <c r="F19" s="275"/>
      <c r="G19" s="345">
        <v>12.1</v>
      </c>
      <c r="H19" s="275"/>
      <c r="I19" s="346">
        <v>3500</v>
      </c>
      <c r="J19" s="347"/>
      <c r="K19" s="347">
        <v>423</v>
      </c>
      <c r="L19" s="347">
        <v>11000</v>
      </c>
      <c r="M19" s="347"/>
      <c r="N19" s="348">
        <f t="shared" si="0"/>
        <v>4653000</v>
      </c>
      <c r="O19" s="349">
        <f>I19*G19/100</f>
        <v>423.5</v>
      </c>
      <c r="P19" s="337"/>
      <c r="Q19" s="349">
        <v>1</v>
      </c>
    </row>
    <row r="20" spans="1:17" ht="20.25" customHeight="1" x14ac:dyDescent="0.25">
      <c r="A20" s="342" t="s">
        <v>1110</v>
      </c>
      <c r="B20" s="343" t="s">
        <v>992</v>
      </c>
      <c r="C20" s="275" t="s">
        <v>198</v>
      </c>
      <c r="D20" s="344">
        <v>2018</v>
      </c>
      <c r="E20" s="345" t="s">
        <v>199</v>
      </c>
      <c r="F20" s="379"/>
      <c r="G20" s="276">
        <v>9.1</v>
      </c>
      <c r="H20" s="380">
        <v>9.1</v>
      </c>
      <c r="I20" s="346">
        <v>3000</v>
      </c>
      <c r="J20" s="347">
        <v>273</v>
      </c>
      <c r="K20" s="347">
        <v>20</v>
      </c>
      <c r="L20" s="347">
        <v>6200</v>
      </c>
      <c r="M20" s="347">
        <v>2800</v>
      </c>
      <c r="N20" s="348">
        <f t="shared" si="0"/>
        <v>888400</v>
      </c>
      <c r="O20" s="352">
        <f>I20*H20/100</f>
        <v>273</v>
      </c>
      <c r="P20" s="353">
        <f>(8*1.031)*1.1</f>
        <v>9.0728000000000009</v>
      </c>
      <c r="Q20" s="349">
        <v>1</v>
      </c>
    </row>
    <row r="21" spans="1:17" ht="20.25" customHeight="1" x14ac:dyDescent="0.25">
      <c r="A21" s="342" t="s">
        <v>1110</v>
      </c>
      <c r="B21" s="343" t="s">
        <v>992</v>
      </c>
      <c r="C21" s="275" t="s">
        <v>198</v>
      </c>
      <c r="D21" s="344">
        <v>2019</v>
      </c>
      <c r="E21" s="345" t="s">
        <v>200</v>
      </c>
      <c r="F21" s="344"/>
      <c r="G21" s="276">
        <v>9.1</v>
      </c>
      <c r="H21" s="275">
        <v>9.1</v>
      </c>
      <c r="I21" s="346">
        <v>3000</v>
      </c>
      <c r="J21" s="347">
        <v>273</v>
      </c>
      <c r="K21" s="347">
        <v>20</v>
      </c>
      <c r="L21" s="347">
        <v>6200</v>
      </c>
      <c r="M21" s="347">
        <v>2800</v>
      </c>
      <c r="N21" s="348">
        <f t="shared" si="0"/>
        <v>888400</v>
      </c>
      <c r="O21" s="352">
        <f t="shared" ref="O21:O25" si="2">I21*H21/100</f>
        <v>273</v>
      </c>
      <c r="P21" s="353">
        <f>(8*1.031)*1.1</f>
        <v>9.0728000000000009</v>
      </c>
      <c r="Q21" s="349">
        <v>1</v>
      </c>
    </row>
    <row r="22" spans="1:17" ht="20.25" customHeight="1" x14ac:dyDescent="0.25">
      <c r="A22" s="342" t="s">
        <v>1110</v>
      </c>
      <c r="B22" s="343" t="s">
        <v>992</v>
      </c>
      <c r="C22" s="275" t="s">
        <v>201</v>
      </c>
      <c r="D22" s="344">
        <v>2018</v>
      </c>
      <c r="E22" s="345" t="s">
        <v>202</v>
      </c>
      <c r="F22" s="275" t="s">
        <v>196</v>
      </c>
      <c r="G22" s="276">
        <v>10.9</v>
      </c>
      <c r="H22" s="275">
        <v>11</v>
      </c>
      <c r="I22" s="346">
        <v>3000</v>
      </c>
      <c r="J22" s="347">
        <v>330</v>
      </c>
      <c r="K22" s="347">
        <v>20</v>
      </c>
      <c r="L22" s="347">
        <v>6200</v>
      </c>
      <c r="M22" s="347">
        <v>2800</v>
      </c>
      <c r="N22" s="348">
        <f t="shared" si="0"/>
        <v>1048000</v>
      </c>
      <c r="O22" s="352">
        <f>I22*H22/100</f>
        <v>330</v>
      </c>
      <c r="P22" s="277">
        <f>(9.6*1.031)*1.1</f>
        <v>10.887359999999999</v>
      </c>
      <c r="Q22" s="349">
        <v>1</v>
      </c>
    </row>
    <row r="23" spans="1:17" ht="20.25" customHeight="1" x14ac:dyDescent="0.25">
      <c r="A23" s="342" t="s">
        <v>1110</v>
      </c>
      <c r="B23" s="343" t="s">
        <v>992</v>
      </c>
      <c r="C23" s="275" t="s">
        <v>201</v>
      </c>
      <c r="D23" s="344">
        <v>2018</v>
      </c>
      <c r="E23" s="345" t="s">
        <v>203</v>
      </c>
      <c r="F23" s="379"/>
      <c r="G23" s="276">
        <v>10.9</v>
      </c>
      <c r="H23" s="275">
        <v>11</v>
      </c>
      <c r="I23" s="346">
        <v>3000</v>
      </c>
      <c r="J23" s="347">
        <v>330</v>
      </c>
      <c r="K23" s="347">
        <v>20</v>
      </c>
      <c r="L23" s="347">
        <v>6200</v>
      </c>
      <c r="M23" s="347">
        <v>2800</v>
      </c>
      <c r="N23" s="348">
        <f t="shared" si="0"/>
        <v>1048000</v>
      </c>
      <c r="O23" s="352">
        <f t="shared" si="2"/>
        <v>330</v>
      </c>
      <c r="P23" s="277">
        <f>(9.6*1.031)*1.1</f>
        <v>10.887359999999999</v>
      </c>
      <c r="Q23" s="349">
        <v>1</v>
      </c>
    </row>
    <row r="24" spans="1:17" ht="20.25" customHeight="1" x14ac:dyDescent="0.25">
      <c r="A24" s="342" t="s">
        <v>1110</v>
      </c>
      <c r="B24" s="343" t="s">
        <v>992</v>
      </c>
      <c r="C24" s="275" t="s">
        <v>198</v>
      </c>
      <c r="D24" s="344">
        <v>2018</v>
      </c>
      <c r="E24" s="345" t="s">
        <v>204</v>
      </c>
      <c r="F24" s="379"/>
      <c r="G24" s="345">
        <v>9.1</v>
      </c>
      <c r="H24" s="275">
        <v>9.1</v>
      </c>
      <c r="I24" s="346">
        <v>3000</v>
      </c>
      <c r="J24" s="347">
        <v>273</v>
      </c>
      <c r="K24" s="347">
        <v>20</v>
      </c>
      <c r="L24" s="347">
        <v>6200</v>
      </c>
      <c r="M24" s="347">
        <v>2800</v>
      </c>
      <c r="N24" s="348">
        <f t="shared" si="0"/>
        <v>888400</v>
      </c>
      <c r="O24" s="352">
        <f t="shared" si="2"/>
        <v>273</v>
      </c>
      <c r="P24" s="353">
        <f>(8*1.031)*1.1</f>
        <v>9.0728000000000009</v>
      </c>
      <c r="Q24" s="349">
        <v>1</v>
      </c>
    </row>
    <row r="25" spans="1:17" ht="20.25" customHeight="1" x14ac:dyDescent="0.25">
      <c r="A25" s="342" t="s">
        <v>1110</v>
      </c>
      <c r="B25" s="343" t="s">
        <v>992</v>
      </c>
      <c r="C25" s="275" t="s">
        <v>198</v>
      </c>
      <c r="D25" s="344">
        <v>2018</v>
      </c>
      <c r="E25" s="345" t="s">
        <v>205</v>
      </c>
      <c r="F25" s="379"/>
      <c r="G25" s="345">
        <v>9.1</v>
      </c>
      <c r="H25" s="275">
        <v>9.1</v>
      </c>
      <c r="I25" s="346">
        <v>3000</v>
      </c>
      <c r="J25" s="347">
        <v>273</v>
      </c>
      <c r="K25" s="347">
        <v>20</v>
      </c>
      <c r="L25" s="347">
        <v>6200</v>
      </c>
      <c r="M25" s="347">
        <v>2800</v>
      </c>
      <c r="N25" s="348">
        <f t="shared" si="0"/>
        <v>888400</v>
      </c>
      <c r="O25" s="352">
        <f t="shared" si="2"/>
        <v>273</v>
      </c>
      <c r="P25" s="353">
        <f>(8*1.031)*1.1</f>
        <v>9.0728000000000009</v>
      </c>
      <c r="Q25" s="349">
        <v>1</v>
      </c>
    </row>
    <row r="26" spans="1:17" ht="20.25" customHeight="1" x14ac:dyDescent="0.25">
      <c r="A26" s="342" t="s">
        <v>1110</v>
      </c>
      <c r="B26" s="343" t="s">
        <v>1076</v>
      </c>
      <c r="C26" s="275" t="s">
        <v>198</v>
      </c>
      <c r="D26" s="344">
        <v>2020</v>
      </c>
      <c r="E26" s="345" t="s">
        <v>206</v>
      </c>
      <c r="F26" s="379"/>
      <c r="G26" s="345">
        <v>9.1</v>
      </c>
      <c r="H26" s="380">
        <v>9.1</v>
      </c>
      <c r="I26" s="346">
        <v>3000</v>
      </c>
      <c r="J26" s="347"/>
      <c r="K26" s="347">
        <v>273</v>
      </c>
      <c r="L26" s="347">
        <v>6200</v>
      </c>
      <c r="M26" s="347"/>
      <c r="N26" s="348">
        <f t="shared" si="0"/>
        <v>1692600</v>
      </c>
      <c r="O26" s="352">
        <f>I26*G26/100</f>
        <v>273</v>
      </c>
      <c r="P26" s="353">
        <v>9.1</v>
      </c>
      <c r="Q26" s="349">
        <v>1</v>
      </c>
    </row>
    <row r="27" spans="1:17" ht="20.25" customHeight="1" x14ac:dyDescent="0.25">
      <c r="A27" s="342" t="s">
        <v>1110</v>
      </c>
      <c r="B27" s="343" t="s">
        <v>992</v>
      </c>
      <c r="C27" s="275" t="s">
        <v>198</v>
      </c>
      <c r="D27" s="344">
        <v>2018</v>
      </c>
      <c r="E27" s="345" t="s">
        <v>207</v>
      </c>
      <c r="F27" s="379"/>
      <c r="G27" s="345">
        <v>9.1</v>
      </c>
      <c r="H27" s="275">
        <v>9.1</v>
      </c>
      <c r="I27" s="346">
        <v>3000</v>
      </c>
      <c r="J27" s="347">
        <v>273</v>
      </c>
      <c r="K27" s="347">
        <v>20</v>
      </c>
      <c r="L27" s="347">
        <v>6200</v>
      </c>
      <c r="M27" s="347">
        <v>2800</v>
      </c>
      <c r="N27" s="348">
        <f t="shared" si="0"/>
        <v>888400</v>
      </c>
      <c r="O27" s="352">
        <f t="shared" ref="O27:O32" si="3">I27*H27/100</f>
        <v>273</v>
      </c>
      <c r="P27" s="353">
        <f>(8*1.031)*1.1</f>
        <v>9.0728000000000009</v>
      </c>
      <c r="Q27" s="349">
        <v>1</v>
      </c>
    </row>
    <row r="28" spans="1:17" ht="20.25" customHeight="1" x14ac:dyDescent="0.25">
      <c r="A28" s="342" t="s">
        <v>1110</v>
      </c>
      <c r="B28" s="343" t="s">
        <v>992</v>
      </c>
      <c r="C28" s="275" t="s">
        <v>201</v>
      </c>
      <c r="D28" s="344">
        <v>2017</v>
      </c>
      <c r="E28" s="345" t="s">
        <v>208</v>
      </c>
      <c r="F28" s="379"/>
      <c r="G28" s="276">
        <v>10.9</v>
      </c>
      <c r="H28" s="275">
        <v>11</v>
      </c>
      <c r="I28" s="346">
        <v>3000</v>
      </c>
      <c r="J28" s="347">
        <v>330</v>
      </c>
      <c r="K28" s="347">
        <v>20</v>
      </c>
      <c r="L28" s="347">
        <v>6200</v>
      </c>
      <c r="M28" s="347">
        <v>2800</v>
      </c>
      <c r="N28" s="348">
        <f t="shared" si="0"/>
        <v>1048000</v>
      </c>
      <c r="O28" s="352">
        <f t="shared" si="3"/>
        <v>330</v>
      </c>
      <c r="P28" s="277">
        <f>(9.6*1.031)*1.1</f>
        <v>10.887359999999999</v>
      </c>
      <c r="Q28" s="349">
        <v>1</v>
      </c>
    </row>
    <row r="29" spans="1:17" ht="20.25" customHeight="1" x14ac:dyDescent="0.25">
      <c r="A29" s="342" t="s">
        <v>1110</v>
      </c>
      <c r="B29" s="343" t="s">
        <v>992</v>
      </c>
      <c r="C29" s="275" t="s">
        <v>198</v>
      </c>
      <c r="D29" s="344">
        <v>2018</v>
      </c>
      <c r="E29" s="345" t="s">
        <v>209</v>
      </c>
      <c r="F29" s="379"/>
      <c r="G29" s="345">
        <v>9.1</v>
      </c>
      <c r="H29" s="275">
        <v>9.1</v>
      </c>
      <c r="I29" s="346">
        <v>3000</v>
      </c>
      <c r="J29" s="347">
        <v>273</v>
      </c>
      <c r="K29" s="347">
        <v>20</v>
      </c>
      <c r="L29" s="347">
        <v>6200</v>
      </c>
      <c r="M29" s="347">
        <v>2800</v>
      </c>
      <c r="N29" s="348">
        <f t="shared" si="0"/>
        <v>888400</v>
      </c>
      <c r="O29" s="352">
        <f t="shared" si="3"/>
        <v>273</v>
      </c>
      <c r="P29" s="353">
        <f>(8*1.031)*1.1</f>
        <v>9.0728000000000009</v>
      </c>
      <c r="Q29" s="349">
        <v>1</v>
      </c>
    </row>
    <row r="30" spans="1:17" ht="20.25" customHeight="1" x14ac:dyDescent="0.25">
      <c r="A30" s="342" t="s">
        <v>1110</v>
      </c>
      <c r="B30" s="343" t="s">
        <v>992</v>
      </c>
      <c r="C30" s="275" t="s">
        <v>198</v>
      </c>
      <c r="D30" s="344">
        <v>2018</v>
      </c>
      <c r="E30" s="345" t="s">
        <v>210</v>
      </c>
      <c r="F30" s="379"/>
      <c r="G30" s="345">
        <v>9.1</v>
      </c>
      <c r="H30" s="275">
        <v>9.1</v>
      </c>
      <c r="I30" s="346">
        <v>3000</v>
      </c>
      <c r="J30" s="347">
        <v>273</v>
      </c>
      <c r="K30" s="347">
        <v>20</v>
      </c>
      <c r="L30" s="347">
        <v>6200</v>
      </c>
      <c r="M30" s="347">
        <v>2800</v>
      </c>
      <c r="N30" s="348">
        <f t="shared" si="0"/>
        <v>888400</v>
      </c>
      <c r="O30" s="352">
        <f t="shared" si="3"/>
        <v>273</v>
      </c>
      <c r="P30" s="353">
        <f>(8*1.031)*1.1</f>
        <v>9.0728000000000009</v>
      </c>
      <c r="Q30" s="349">
        <v>1</v>
      </c>
    </row>
    <row r="31" spans="1:17" ht="20.25" customHeight="1" x14ac:dyDescent="0.25">
      <c r="A31" s="342" t="s">
        <v>1110</v>
      </c>
      <c r="B31" s="343" t="s">
        <v>992</v>
      </c>
      <c r="C31" s="381" t="s">
        <v>198</v>
      </c>
      <c r="D31" s="344">
        <v>2015</v>
      </c>
      <c r="E31" s="345" t="s">
        <v>211</v>
      </c>
      <c r="F31" s="381" t="s">
        <v>195</v>
      </c>
      <c r="G31" s="345">
        <v>9.1</v>
      </c>
      <c r="H31" s="380">
        <v>9.1</v>
      </c>
      <c r="I31" s="346">
        <v>3000</v>
      </c>
      <c r="J31" s="347">
        <v>273</v>
      </c>
      <c r="K31" s="347">
        <v>20</v>
      </c>
      <c r="L31" s="347">
        <v>6200</v>
      </c>
      <c r="M31" s="347">
        <v>2800</v>
      </c>
      <c r="N31" s="354">
        <f t="shared" si="0"/>
        <v>888400</v>
      </c>
      <c r="O31" s="355">
        <f t="shared" si="3"/>
        <v>273</v>
      </c>
      <c r="P31" s="356">
        <f>(8*1.031)*1.1</f>
        <v>9.0728000000000009</v>
      </c>
      <c r="Q31" s="349">
        <v>1</v>
      </c>
    </row>
    <row r="32" spans="1:17" ht="20.25" customHeight="1" x14ac:dyDescent="0.25">
      <c r="A32" s="342" t="s">
        <v>1110</v>
      </c>
      <c r="B32" s="343" t="s">
        <v>992</v>
      </c>
      <c r="C32" s="381" t="s">
        <v>201</v>
      </c>
      <c r="D32" s="344">
        <v>2017</v>
      </c>
      <c r="E32" s="382" t="s">
        <v>212</v>
      </c>
      <c r="F32" s="383"/>
      <c r="G32" s="276">
        <v>10.9</v>
      </c>
      <c r="H32" s="384">
        <v>11</v>
      </c>
      <c r="I32" s="346">
        <v>3000</v>
      </c>
      <c r="J32" s="347">
        <v>330</v>
      </c>
      <c r="K32" s="347">
        <v>20</v>
      </c>
      <c r="L32" s="347">
        <v>6200</v>
      </c>
      <c r="M32" s="347">
        <v>2800</v>
      </c>
      <c r="N32" s="354">
        <f t="shared" si="0"/>
        <v>1048000</v>
      </c>
      <c r="O32" s="355">
        <f t="shared" si="3"/>
        <v>330</v>
      </c>
      <c r="P32" s="357">
        <f>(9.6*1.031)*1.1</f>
        <v>10.887359999999999</v>
      </c>
      <c r="Q32" s="349">
        <v>1</v>
      </c>
    </row>
    <row r="33" spans="1:17" ht="20.25" customHeight="1" x14ac:dyDescent="0.25">
      <c r="A33" s="342" t="s">
        <v>1110</v>
      </c>
      <c r="B33" s="343" t="s">
        <v>992</v>
      </c>
      <c r="C33" s="381" t="s">
        <v>198</v>
      </c>
      <c r="D33" s="344">
        <v>2018</v>
      </c>
      <c r="E33" s="382" t="s">
        <v>213</v>
      </c>
      <c r="F33" s="383"/>
      <c r="G33" s="345">
        <v>9.1</v>
      </c>
      <c r="H33" s="275">
        <v>9.1</v>
      </c>
      <c r="I33" s="346">
        <v>3000</v>
      </c>
      <c r="J33" s="347">
        <v>273</v>
      </c>
      <c r="K33" s="347">
        <v>20</v>
      </c>
      <c r="L33" s="347">
        <v>6200</v>
      </c>
      <c r="M33" s="347">
        <v>2800</v>
      </c>
      <c r="N33" s="354">
        <f>J33*M33+K33*L33</f>
        <v>888400</v>
      </c>
      <c r="O33" s="352">
        <f>I33*G33/100</f>
        <v>273</v>
      </c>
      <c r="P33" s="356">
        <f t="shared" ref="P33:P41" si="4">(8*1.031)*1.1</f>
        <v>9.0728000000000009</v>
      </c>
      <c r="Q33" s="349">
        <v>1</v>
      </c>
    </row>
    <row r="34" spans="1:17" ht="20.25" customHeight="1" x14ac:dyDescent="0.25">
      <c r="A34" s="342" t="s">
        <v>1110</v>
      </c>
      <c r="B34" s="343" t="s">
        <v>992</v>
      </c>
      <c r="C34" s="381" t="s">
        <v>198</v>
      </c>
      <c r="D34" s="344">
        <v>2018</v>
      </c>
      <c r="E34" s="382" t="s">
        <v>214</v>
      </c>
      <c r="F34" s="383"/>
      <c r="G34" s="345">
        <v>9.1</v>
      </c>
      <c r="H34" s="275">
        <v>9.1</v>
      </c>
      <c r="I34" s="346">
        <v>3000</v>
      </c>
      <c r="J34" s="347">
        <v>273</v>
      </c>
      <c r="K34" s="347">
        <v>20</v>
      </c>
      <c r="L34" s="347">
        <v>6200</v>
      </c>
      <c r="M34" s="347">
        <v>2800</v>
      </c>
      <c r="N34" s="354">
        <f t="shared" si="0"/>
        <v>888400</v>
      </c>
      <c r="O34" s="355">
        <f t="shared" ref="O34:O41" si="5">I34*H34/100</f>
        <v>273</v>
      </c>
      <c r="P34" s="356">
        <f t="shared" si="4"/>
        <v>9.0728000000000009</v>
      </c>
      <c r="Q34" s="349">
        <v>1</v>
      </c>
    </row>
    <row r="35" spans="1:17" ht="20.25" customHeight="1" x14ac:dyDescent="0.25">
      <c r="A35" s="342" t="s">
        <v>1110</v>
      </c>
      <c r="B35" s="343" t="s">
        <v>992</v>
      </c>
      <c r="C35" s="381" t="s">
        <v>198</v>
      </c>
      <c r="D35" s="344">
        <v>2018</v>
      </c>
      <c r="E35" s="382" t="s">
        <v>215</v>
      </c>
      <c r="F35" s="383"/>
      <c r="G35" s="345">
        <v>9.1</v>
      </c>
      <c r="H35" s="275">
        <v>9.1</v>
      </c>
      <c r="I35" s="346">
        <v>3000</v>
      </c>
      <c r="J35" s="347">
        <v>273</v>
      </c>
      <c r="K35" s="347">
        <v>20</v>
      </c>
      <c r="L35" s="347">
        <v>6200</v>
      </c>
      <c r="M35" s="347">
        <v>2800</v>
      </c>
      <c r="N35" s="354">
        <f t="shared" si="0"/>
        <v>888400</v>
      </c>
      <c r="O35" s="355">
        <f t="shared" si="5"/>
        <v>273</v>
      </c>
      <c r="P35" s="356">
        <f t="shared" si="4"/>
        <v>9.0728000000000009</v>
      </c>
      <c r="Q35" s="349">
        <v>1</v>
      </c>
    </row>
    <row r="36" spans="1:17" ht="20.25" customHeight="1" x14ac:dyDescent="0.25">
      <c r="A36" s="342" t="s">
        <v>1110</v>
      </c>
      <c r="B36" s="343" t="s">
        <v>992</v>
      </c>
      <c r="C36" s="381" t="s">
        <v>198</v>
      </c>
      <c r="D36" s="344">
        <v>2018</v>
      </c>
      <c r="E36" s="382" t="s">
        <v>216</v>
      </c>
      <c r="F36" s="383"/>
      <c r="G36" s="345">
        <v>9.1</v>
      </c>
      <c r="H36" s="380">
        <v>9.1</v>
      </c>
      <c r="I36" s="346">
        <v>3000</v>
      </c>
      <c r="J36" s="347">
        <v>273</v>
      </c>
      <c r="K36" s="347">
        <v>20</v>
      </c>
      <c r="L36" s="347">
        <v>6200</v>
      </c>
      <c r="M36" s="347">
        <v>2800</v>
      </c>
      <c r="N36" s="354">
        <f t="shared" si="0"/>
        <v>888400</v>
      </c>
      <c r="O36" s="355">
        <f t="shared" si="5"/>
        <v>273</v>
      </c>
      <c r="P36" s="356">
        <f t="shared" si="4"/>
        <v>9.0728000000000009</v>
      </c>
      <c r="Q36" s="349">
        <v>1</v>
      </c>
    </row>
    <row r="37" spans="1:17" ht="20.25" customHeight="1" x14ac:dyDescent="0.25">
      <c r="A37" s="342" t="s">
        <v>1110</v>
      </c>
      <c r="B37" s="343" t="s">
        <v>992</v>
      </c>
      <c r="C37" s="381" t="s">
        <v>198</v>
      </c>
      <c r="D37" s="344">
        <v>2018</v>
      </c>
      <c r="E37" s="382" t="s">
        <v>217</v>
      </c>
      <c r="F37" s="383"/>
      <c r="G37" s="345">
        <v>9.1</v>
      </c>
      <c r="H37" s="275">
        <v>9.1</v>
      </c>
      <c r="I37" s="346">
        <v>3000</v>
      </c>
      <c r="J37" s="347">
        <v>273</v>
      </c>
      <c r="K37" s="347">
        <v>20</v>
      </c>
      <c r="L37" s="347">
        <v>6200</v>
      </c>
      <c r="M37" s="347">
        <v>2800</v>
      </c>
      <c r="N37" s="354">
        <f t="shared" si="0"/>
        <v>888400</v>
      </c>
      <c r="O37" s="355">
        <f t="shared" si="5"/>
        <v>273</v>
      </c>
      <c r="P37" s="356">
        <f t="shared" si="4"/>
        <v>9.0728000000000009</v>
      </c>
      <c r="Q37" s="349">
        <v>1</v>
      </c>
    </row>
    <row r="38" spans="1:17" ht="20.25" customHeight="1" x14ac:dyDescent="0.25">
      <c r="A38" s="342" t="s">
        <v>1110</v>
      </c>
      <c r="B38" s="343" t="s">
        <v>992</v>
      </c>
      <c r="C38" s="381" t="s">
        <v>198</v>
      </c>
      <c r="D38" s="344">
        <v>2018</v>
      </c>
      <c r="E38" s="382" t="s">
        <v>218</v>
      </c>
      <c r="F38" s="383"/>
      <c r="G38" s="345">
        <v>9.1</v>
      </c>
      <c r="H38" s="275">
        <v>9.1</v>
      </c>
      <c r="I38" s="346">
        <v>3000</v>
      </c>
      <c r="J38" s="347">
        <v>273</v>
      </c>
      <c r="K38" s="347">
        <v>20</v>
      </c>
      <c r="L38" s="347">
        <v>6200</v>
      </c>
      <c r="M38" s="347">
        <v>2800</v>
      </c>
      <c r="N38" s="354">
        <f t="shared" si="0"/>
        <v>888400</v>
      </c>
      <c r="O38" s="355">
        <f t="shared" si="5"/>
        <v>273</v>
      </c>
      <c r="P38" s="356">
        <f t="shared" si="4"/>
        <v>9.0728000000000009</v>
      </c>
      <c r="Q38" s="349">
        <v>1</v>
      </c>
    </row>
    <row r="39" spans="1:17" ht="20.25" customHeight="1" x14ac:dyDescent="0.25">
      <c r="A39" s="342" t="s">
        <v>1110</v>
      </c>
      <c r="B39" s="343" t="s">
        <v>992</v>
      </c>
      <c r="C39" s="381" t="s">
        <v>198</v>
      </c>
      <c r="D39" s="344">
        <v>2018</v>
      </c>
      <c r="E39" s="382" t="s">
        <v>219</v>
      </c>
      <c r="F39" s="383"/>
      <c r="G39" s="345">
        <v>9.1</v>
      </c>
      <c r="H39" s="380">
        <v>9.1</v>
      </c>
      <c r="I39" s="346">
        <v>3000</v>
      </c>
      <c r="J39" s="347">
        <v>273</v>
      </c>
      <c r="K39" s="347">
        <v>20</v>
      </c>
      <c r="L39" s="347">
        <v>6200</v>
      </c>
      <c r="M39" s="347">
        <v>2800</v>
      </c>
      <c r="N39" s="354">
        <f t="shared" si="0"/>
        <v>888400</v>
      </c>
      <c r="O39" s="355">
        <f t="shared" si="5"/>
        <v>273</v>
      </c>
      <c r="P39" s="356">
        <f t="shared" si="4"/>
        <v>9.0728000000000009</v>
      </c>
      <c r="Q39" s="349">
        <v>1</v>
      </c>
    </row>
    <row r="40" spans="1:17" ht="20.25" customHeight="1" x14ac:dyDescent="0.25">
      <c r="A40" s="342" t="s">
        <v>1110</v>
      </c>
      <c r="B40" s="343" t="s">
        <v>992</v>
      </c>
      <c r="C40" s="381" t="s">
        <v>198</v>
      </c>
      <c r="D40" s="344">
        <v>2018</v>
      </c>
      <c r="E40" s="382" t="s">
        <v>220</v>
      </c>
      <c r="F40" s="383"/>
      <c r="G40" s="345">
        <v>9.1</v>
      </c>
      <c r="H40" s="275">
        <v>9.1</v>
      </c>
      <c r="I40" s="346">
        <v>3000</v>
      </c>
      <c r="J40" s="347">
        <v>273</v>
      </c>
      <c r="K40" s="347">
        <v>20</v>
      </c>
      <c r="L40" s="347">
        <v>6200</v>
      </c>
      <c r="M40" s="347">
        <v>2800</v>
      </c>
      <c r="N40" s="354">
        <f t="shared" si="0"/>
        <v>888400</v>
      </c>
      <c r="O40" s="355">
        <f t="shared" si="5"/>
        <v>273</v>
      </c>
      <c r="P40" s="356">
        <f t="shared" si="4"/>
        <v>9.0728000000000009</v>
      </c>
      <c r="Q40" s="349">
        <v>1</v>
      </c>
    </row>
    <row r="41" spans="1:17" ht="20.25" customHeight="1" x14ac:dyDescent="0.25">
      <c r="A41" s="342" t="s">
        <v>1110</v>
      </c>
      <c r="B41" s="343" t="s">
        <v>992</v>
      </c>
      <c r="C41" s="275" t="s">
        <v>198</v>
      </c>
      <c r="D41" s="344">
        <v>2015</v>
      </c>
      <c r="E41" s="345" t="s">
        <v>221</v>
      </c>
      <c r="F41" s="379"/>
      <c r="G41" s="276">
        <v>9.1</v>
      </c>
      <c r="H41" s="275">
        <v>9.1</v>
      </c>
      <c r="I41" s="346">
        <v>3000</v>
      </c>
      <c r="J41" s="347">
        <v>273</v>
      </c>
      <c r="K41" s="347">
        <v>20</v>
      </c>
      <c r="L41" s="347">
        <v>6200</v>
      </c>
      <c r="M41" s="347">
        <v>2800</v>
      </c>
      <c r="N41" s="348">
        <f t="shared" si="0"/>
        <v>888400</v>
      </c>
      <c r="O41" s="352">
        <f t="shared" si="5"/>
        <v>273</v>
      </c>
      <c r="P41" s="353">
        <f t="shared" si="4"/>
        <v>9.0728000000000009</v>
      </c>
      <c r="Q41" s="349">
        <v>1</v>
      </c>
    </row>
    <row r="42" spans="1:17" ht="20.25" customHeight="1" x14ac:dyDescent="0.25">
      <c r="A42" s="342" t="s">
        <v>1110</v>
      </c>
      <c r="B42" s="163" t="s">
        <v>1032</v>
      </c>
      <c r="C42" s="345" t="s">
        <v>222</v>
      </c>
      <c r="D42" s="344">
        <v>2020</v>
      </c>
      <c r="E42" s="345" t="s">
        <v>223</v>
      </c>
      <c r="F42" s="379"/>
      <c r="G42" s="345">
        <v>10.6</v>
      </c>
      <c r="H42" s="275"/>
      <c r="I42" s="346">
        <v>3000</v>
      </c>
      <c r="J42" s="347"/>
      <c r="K42" s="347">
        <v>318</v>
      </c>
      <c r="L42" s="347">
        <v>9000</v>
      </c>
      <c r="M42" s="347"/>
      <c r="N42" s="348">
        <f t="shared" si="0"/>
        <v>2862000</v>
      </c>
      <c r="O42" s="352">
        <f>I42*G42/100</f>
        <v>318</v>
      </c>
      <c r="P42" s="277">
        <f>(9.6)*1.1</f>
        <v>10.56</v>
      </c>
      <c r="Q42" s="349">
        <v>1</v>
      </c>
    </row>
    <row r="43" spans="1:17" ht="20.25" customHeight="1" x14ac:dyDescent="0.25">
      <c r="A43" s="342" t="s">
        <v>1110</v>
      </c>
      <c r="B43" s="163" t="s">
        <v>1076</v>
      </c>
      <c r="C43" s="275" t="s">
        <v>198</v>
      </c>
      <c r="D43" s="344">
        <v>2018</v>
      </c>
      <c r="E43" s="345" t="s">
        <v>224</v>
      </c>
      <c r="F43" s="379"/>
      <c r="G43" s="345">
        <v>9.1</v>
      </c>
      <c r="H43" s="275">
        <v>9.1</v>
      </c>
      <c r="I43" s="346">
        <v>3500</v>
      </c>
      <c r="J43" s="347"/>
      <c r="K43" s="347">
        <v>318</v>
      </c>
      <c r="L43" s="347">
        <v>6200</v>
      </c>
      <c r="M43" s="347">
        <v>2800</v>
      </c>
      <c r="N43" s="348">
        <f t="shared" si="0"/>
        <v>1971600</v>
      </c>
      <c r="O43" s="352">
        <f>I43*H43/100</f>
        <v>318.5</v>
      </c>
      <c r="P43" s="353">
        <f>(8*1.031)*1.1</f>
        <v>9.0728000000000009</v>
      </c>
      <c r="Q43" s="349">
        <v>1</v>
      </c>
    </row>
    <row r="44" spans="1:17" ht="20.25" customHeight="1" x14ac:dyDescent="0.25">
      <c r="A44" s="342" t="s">
        <v>1110</v>
      </c>
      <c r="B44" s="343" t="s">
        <v>992</v>
      </c>
      <c r="C44" s="275" t="s">
        <v>198</v>
      </c>
      <c r="D44" s="344">
        <v>2018</v>
      </c>
      <c r="E44" s="345" t="s">
        <v>225</v>
      </c>
      <c r="F44" s="379"/>
      <c r="G44" s="345">
        <v>9.1</v>
      </c>
      <c r="H44" s="275">
        <v>9.1</v>
      </c>
      <c r="I44" s="346">
        <v>3000</v>
      </c>
      <c r="J44" s="347">
        <v>273</v>
      </c>
      <c r="K44" s="347">
        <v>20</v>
      </c>
      <c r="L44" s="347">
        <v>6200</v>
      </c>
      <c r="M44" s="347">
        <v>2800</v>
      </c>
      <c r="N44" s="348">
        <f t="shared" si="0"/>
        <v>888400</v>
      </c>
      <c r="O44" s="352">
        <f>I44*H44/100</f>
        <v>273</v>
      </c>
      <c r="P44" s="353">
        <f>(8*1.031)*1.1</f>
        <v>9.0728000000000009</v>
      </c>
      <c r="Q44" s="349">
        <v>1</v>
      </c>
    </row>
    <row r="45" spans="1:17" ht="20.25" customHeight="1" x14ac:dyDescent="0.25">
      <c r="A45" s="342" t="s">
        <v>1110</v>
      </c>
      <c r="B45" s="343" t="s">
        <v>1076</v>
      </c>
      <c r="C45" s="275" t="s">
        <v>226</v>
      </c>
      <c r="D45" s="344">
        <v>2013</v>
      </c>
      <c r="E45" s="345" t="s">
        <v>227</v>
      </c>
      <c r="F45" s="379"/>
      <c r="G45" s="345">
        <v>9.6</v>
      </c>
      <c r="H45" s="380"/>
      <c r="I45" s="346">
        <v>3000</v>
      </c>
      <c r="J45" s="347"/>
      <c r="K45" s="347"/>
      <c r="L45" s="347">
        <v>6200</v>
      </c>
      <c r="M45" s="347"/>
      <c r="N45" s="348">
        <f t="shared" si="0"/>
        <v>0</v>
      </c>
      <c r="O45" s="352">
        <f>I45*G45/100</f>
        <v>288</v>
      </c>
      <c r="P45" s="165">
        <f>(8.5*1.031)*1.1</f>
        <v>9.6398499999999991</v>
      </c>
      <c r="Q45" s="349">
        <v>1</v>
      </c>
    </row>
    <row r="46" spans="1:17" ht="20.25" customHeight="1" x14ac:dyDescent="0.25">
      <c r="A46" s="342" t="s">
        <v>1110</v>
      </c>
      <c r="B46" s="343" t="s">
        <v>1076</v>
      </c>
      <c r="C46" s="275" t="s">
        <v>226</v>
      </c>
      <c r="D46" s="344">
        <v>2013</v>
      </c>
      <c r="E46" s="345" t="s">
        <v>228</v>
      </c>
      <c r="F46" s="358"/>
      <c r="G46" s="345">
        <v>9.6</v>
      </c>
      <c r="H46" s="380"/>
      <c r="I46" s="346">
        <v>3000</v>
      </c>
      <c r="J46" s="347"/>
      <c r="K46" s="347">
        <v>288</v>
      </c>
      <c r="L46" s="347">
        <v>6200</v>
      </c>
      <c r="M46" s="347"/>
      <c r="N46" s="348">
        <f t="shared" si="0"/>
        <v>1785600</v>
      </c>
      <c r="O46" s="352">
        <f>I46*G46/100</f>
        <v>288</v>
      </c>
      <c r="P46" s="165">
        <f>(8.5*1.031)*1.1</f>
        <v>9.6398499999999991</v>
      </c>
      <c r="Q46" s="349">
        <v>1</v>
      </c>
    </row>
    <row r="47" spans="1:17" ht="20.25" customHeight="1" x14ac:dyDescent="0.25">
      <c r="A47" s="342" t="s">
        <v>1110</v>
      </c>
      <c r="B47" s="343" t="s">
        <v>992</v>
      </c>
      <c r="C47" s="275" t="s">
        <v>229</v>
      </c>
      <c r="D47" s="379">
        <v>2018</v>
      </c>
      <c r="E47" s="345" t="s">
        <v>230</v>
      </c>
      <c r="F47" s="379"/>
      <c r="G47" s="345">
        <v>8.4</v>
      </c>
      <c r="H47" s="275">
        <v>8.4</v>
      </c>
      <c r="I47" s="346">
        <v>3000</v>
      </c>
      <c r="J47" s="347">
        <v>252</v>
      </c>
      <c r="K47" s="347">
        <v>20</v>
      </c>
      <c r="L47" s="347">
        <v>6200</v>
      </c>
      <c r="M47" s="347">
        <v>2800</v>
      </c>
      <c r="N47" s="348">
        <f t="shared" si="0"/>
        <v>829600</v>
      </c>
      <c r="O47" s="352">
        <f>I47*H47/100</f>
        <v>252</v>
      </c>
      <c r="P47" s="337">
        <v>8.4</v>
      </c>
      <c r="Q47" s="349">
        <v>1</v>
      </c>
    </row>
    <row r="48" spans="1:17" ht="20.25" customHeight="1" x14ac:dyDescent="0.25">
      <c r="A48" s="342" t="s">
        <v>182</v>
      </c>
      <c r="B48" s="343" t="s">
        <v>992</v>
      </c>
      <c r="C48" s="275" t="s">
        <v>201</v>
      </c>
      <c r="D48" s="344">
        <v>2018</v>
      </c>
      <c r="E48" s="345" t="s">
        <v>231</v>
      </c>
      <c r="F48" s="379"/>
      <c r="G48" s="276">
        <v>10.9</v>
      </c>
      <c r="H48" s="384">
        <v>11</v>
      </c>
      <c r="I48" s="346">
        <v>3000</v>
      </c>
      <c r="J48" s="347">
        <v>330</v>
      </c>
      <c r="K48" s="347">
        <v>20</v>
      </c>
      <c r="L48" s="347">
        <v>6200</v>
      </c>
      <c r="M48" s="347">
        <v>2800</v>
      </c>
      <c r="N48" s="348">
        <f t="shared" si="0"/>
        <v>1048000</v>
      </c>
      <c r="O48" s="352">
        <f>I48*H48/100</f>
        <v>330</v>
      </c>
      <c r="P48" s="277">
        <f>(9.6*1.031)*1.1</f>
        <v>10.887359999999999</v>
      </c>
      <c r="Q48" s="349">
        <v>1</v>
      </c>
    </row>
    <row r="49" spans="1:20" ht="20.25" customHeight="1" x14ac:dyDescent="0.25">
      <c r="A49" s="342" t="s">
        <v>182</v>
      </c>
      <c r="B49" s="343" t="s">
        <v>992</v>
      </c>
      <c r="C49" s="275" t="s">
        <v>232</v>
      </c>
      <c r="D49" s="343">
        <v>2017</v>
      </c>
      <c r="E49" s="345" t="s">
        <v>233</v>
      </c>
      <c r="F49" s="275" t="s">
        <v>1114</v>
      </c>
      <c r="G49" s="276">
        <v>8.6999999999999993</v>
      </c>
      <c r="H49" s="380">
        <v>8.6999999999999993</v>
      </c>
      <c r="I49" s="346">
        <v>3000</v>
      </c>
      <c r="J49" s="347">
        <v>261</v>
      </c>
      <c r="K49" s="347">
        <v>20</v>
      </c>
      <c r="L49" s="347">
        <v>6200</v>
      </c>
      <c r="M49" s="347">
        <v>2800</v>
      </c>
      <c r="N49" s="348">
        <f t="shared" si="0"/>
        <v>854800</v>
      </c>
      <c r="O49" s="352">
        <f>I49*H49/100</f>
        <v>260.99999999999994</v>
      </c>
      <c r="P49" s="359">
        <f>(7.7*1.031)*1.1</f>
        <v>8.7325700000000008</v>
      </c>
      <c r="Q49" s="349">
        <v>1</v>
      </c>
    </row>
    <row r="50" spans="1:20" ht="20.25" customHeight="1" x14ac:dyDescent="0.25">
      <c r="A50" s="342" t="s">
        <v>182</v>
      </c>
      <c r="B50" s="343" t="s">
        <v>1076</v>
      </c>
      <c r="C50" s="275" t="s">
        <v>234</v>
      </c>
      <c r="D50" s="344">
        <v>2020</v>
      </c>
      <c r="E50" s="345" t="s">
        <v>235</v>
      </c>
      <c r="F50" s="379"/>
      <c r="G50" s="276">
        <v>9.1</v>
      </c>
      <c r="H50" s="275">
        <v>0</v>
      </c>
      <c r="I50" s="346">
        <v>3000</v>
      </c>
      <c r="J50" s="347"/>
      <c r="K50" s="347">
        <v>273</v>
      </c>
      <c r="L50" s="347">
        <v>6200</v>
      </c>
      <c r="M50" s="347"/>
      <c r="N50" s="348">
        <f t="shared" si="0"/>
        <v>1692600</v>
      </c>
      <c r="O50" s="352">
        <f>I50*G50/100</f>
        <v>273</v>
      </c>
      <c r="P50" s="353">
        <f>(8*1.031)*1.1</f>
        <v>9.0728000000000009</v>
      </c>
      <c r="Q50" s="349">
        <v>1</v>
      </c>
    </row>
    <row r="51" spans="1:20" ht="20.25" customHeight="1" x14ac:dyDescent="0.25">
      <c r="A51" s="342" t="s">
        <v>182</v>
      </c>
      <c r="B51" s="343" t="s">
        <v>1032</v>
      </c>
      <c r="C51" s="275" t="s">
        <v>222</v>
      </c>
      <c r="D51" s="344">
        <v>2021</v>
      </c>
      <c r="E51" s="345" t="s">
        <v>236</v>
      </c>
      <c r="F51" s="379"/>
      <c r="G51" s="345">
        <v>10.6</v>
      </c>
      <c r="H51" s="275"/>
      <c r="I51" s="346">
        <v>3000</v>
      </c>
      <c r="J51" s="347"/>
      <c r="K51" s="347">
        <v>318</v>
      </c>
      <c r="L51" s="347">
        <v>9000</v>
      </c>
      <c r="M51" s="347"/>
      <c r="N51" s="348">
        <f>J51*M51+K51*L51</f>
        <v>2862000</v>
      </c>
      <c r="O51" s="352">
        <f>I51*G51/100</f>
        <v>318</v>
      </c>
      <c r="P51" s="353"/>
      <c r="Q51" s="349">
        <v>1</v>
      </c>
    </row>
    <row r="52" spans="1:20" ht="20.25" customHeight="1" x14ac:dyDescent="0.25">
      <c r="A52" s="342" t="s">
        <v>182</v>
      </c>
      <c r="B52" s="343" t="s">
        <v>1076</v>
      </c>
      <c r="C52" s="275" t="s">
        <v>237</v>
      </c>
      <c r="D52" s="379">
        <v>2021</v>
      </c>
      <c r="E52" s="345" t="s">
        <v>238</v>
      </c>
      <c r="F52" s="379"/>
      <c r="G52" s="345">
        <v>8.1999999999999993</v>
      </c>
      <c r="H52" s="275"/>
      <c r="I52" s="346">
        <v>3000</v>
      </c>
      <c r="J52" s="347"/>
      <c r="K52" s="347">
        <v>246</v>
      </c>
      <c r="L52" s="347">
        <v>6200</v>
      </c>
      <c r="M52" s="347"/>
      <c r="N52" s="348">
        <f t="shared" si="0"/>
        <v>1525200</v>
      </c>
      <c r="O52" s="352">
        <f>I52*G52/100</f>
        <v>245.99999999999997</v>
      </c>
      <c r="P52" s="360">
        <v>8.1999999999999993</v>
      </c>
      <c r="Q52" s="349">
        <v>1</v>
      </c>
    </row>
    <row r="53" spans="1:20" ht="20.25" customHeight="1" x14ac:dyDescent="0.25">
      <c r="A53" s="342" t="s">
        <v>182</v>
      </c>
      <c r="B53" s="343" t="s">
        <v>1076</v>
      </c>
      <c r="C53" s="275" t="s">
        <v>237</v>
      </c>
      <c r="D53" s="379">
        <v>2021</v>
      </c>
      <c r="E53" s="345" t="s">
        <v>239</v>
      </c>
      <c r="F53" s="379"/>
      <c r="G53" s="345">
        <v>8.1999999999999993</v>
      </c>
      <c r="H53" s="275"/>
      <c r="I53" s="346">
        <v>3000</v>
      </c>
      <c r="J53" s="347"/>
      <c r="K53" s="347">
        <v>246</v>
      </c>
      <c r="L53" s="347">
        <v>6200</v>
      </c>
      <c r="M53" s="347"/>
      <c r="N53" s="348">
        <f t="shared" si="0"/>
        <v>1525200</v>
      </c>
      <c r="O53" s="352">
        <f>I53*G53/100</f>
        <v>245.99999999999997</v>
      </c>
      <c r="P53" s="360">
        <v>8.1999999999999993</v>
      </c>
      <c r="Q53" s="349">
        <v>1</v>
      </c>
    </row>
    <row r="54" spans="1:20" ht="20.25" customHeight="1" x14ac:dyDescent="0.25">
      <c r="A54" s="342" t="s">
        <v>182</v>
      </c>
      <c r="B54" s="343" t="s">
        <v>992</v>
      </c>
      <c r="C54" s="275" t="s">
        <v>240</v>
      </c>
      <c r="D54" s="344">
        <v>2018</v>
      </c>
      <c r="E54" s="345" t="s">
        <v>241</v>
      </c>
      <c r="F54" s="344"/>
      <c r="G54" s="345">
        <v>8.1999999999999993</v>
      </c>
      <c r="H54" s="275">
        <v>8.4</v>
      </c>
      <c r="I54" s="346">
        <v>3000</v>
      </c>
      <c r="J54" s="347">
        <v>252</v>
      </c>
      <c r="K54" s="347">
        <v>20</v>
      </c>
      <c r="L54" s="347">
        <v>6200</v>
      </c>
      <c r="M54" s="347">
        <v>2800</v>
      </c>
      <c r="N54" s="348">
        <f t="shared" si="0"/>
        <v>829600</v>
      </c>
      <c r="O54" s="352">
        <f>I54*H54/100</f>
        <v>252</v>
      </c>
      <c r="P54" s="360">
        <v>8.1999999999999993</v>
      </c>
      <c r="Q54" s="349">
        <v>1</v>
      </c>
    </row>
    <row r="55" spans="1:20" ht="20.25" customHeight="1" x14ac:dyDescent="0.25">
      <c r="A55" s="342" t="s">
        <v>182</v>
      </c>
      <c r="B55" s="351" t="s">
        <v>1076</v>
      </c>
      <c r="C55" s="275" t="s">
        <v>237</v>
      </c>
      <c r="D55" s="379">
        <v>2020</v>
      </c>
      <c r="E55" s="345" t="s">
        <v>242</v>
      </c>
      <c r="F55" s="379"/>
      <c r="G55" s="345">
        <v>8.1999999999999993</v>
      </c>
      <c r="H55" s="275"/>
      <c r="I55" s="346">
        <v>3000</v>
      </c>
      <c r="J55" s="347"/>
      <c r="K55" s="346">
        <v>246</v>
      </c>
      <c r="L55" s="347">
        <v>6200</v>
      </c>
      <c r="M55" s="347"/>
      <c r="N55" s="348">
        <f t="shared" si="0"/>
        <v>1525200</v>
      </c>
      <c r="O55" s="352">
        <f t="shared" ref="O55:O61" si="6">I55*G55/100</f>
        <v>245.99999999999997</v>
      </c>
      <c r="P55" s="360">
        <v>8.1999999999999993</v>
      </c>
      <c r="Q55" s="349">
        <v>1</v>
      </c>
    </row>
    <row r="56" spans="1:20" ht="20.25" customHeight="1" x14ac:dyDescent="0.25">
      <c r="A56" s="342" t="s">
        <v>182</v>
      </c>
      <c r="B56" s="343" t="s">
        <v>1076</v>
      </c>
      <c r="C56" s="275" t="s">
        <v>237</v>
      </c>
      <c r="D56" s="379">
        <v>2020</v>
      </c>
      <c r="E56" s="345" t="s">
        <v>243</v>
      </c>
      <c r="F56" s="379"/>
      <c r="G56" s="345">
        <v>8.1999999999999993</v>
      </c>
      <c r="H56" s="275"/>
      <c r="I56" s="346">
        <v>3000</v>
      </c>
      <c r="J56" s="347"/>
      <c r="K56" s="346">
        <v>246</v>
      </c>
      <c r="L56" s="347">
        <v>6200</v>
      </c>
      <c r="M56" s="347"/>
      <c r="N56" s="348">
        <f t="shared" si="0"/>
        <v>1525200</v>
      </c>
      <c r="O56" s="352">
        <f t="shared" si="6"/>
        <v>245.99999999999997</v>
      </c>
      <c r="P56" s="360">
        <v>8.1999999999999993</v>
      </c>
      <c r="Q56" s="349">
        <v>1</v>
      </c>
    </row>
    <row r="57" spans="1:20" ht="20.25" customHeight="1" x14ac:dyDescent="0.25">
      <c r="A57" s="342" t="s">
        <v>1110</v>
      </c>
      <c r="B57" s="343" t="s">
        <v>1115</v>
      </c>
      <c r="C57" s="275" t="s">
        <v>244</v>
      </c>
      <c r="D57" s="379">
        <v>2021</v>
      </c>
      <c r="E57" s="345" t="s">
        <v>245</v>
      </c>
      <c r="F57" s="379"/>
      <c r="G57" s="276">
        <v>18</v>
      </c>
      <c r="H57" s="380"/>
      <c r="I57" s="346">
        <v>3000</v>
      </c>
      <c r="J57" s="347"/>
      <c r="K57" s="347">
        <v>540</v>
      </c>
      <c r="L57" s="347">
        <v>11000</v>
      </c>
      <c r="M57" s="347"/>
      <c r="N57" s="348">
        <f t="shared" si="0"/>
        <v>5940000</v>
      </c>
      <c r="O57" s="352">
        <f t="shared" si="6"/>
        <v>540</v>
      </c>
      <c r="P57" s="337">
        <v>19.3</v>
      </c>
      <c r="Q57" s="349">
        <v>1</v>
      </c>
    </row>
    <row r="58" spans="1:20" ht="20.25" customHeight="1" x14ac:dyDescent="0.25">
      <c r="A58" s="342" t="s">
        <v>1110</v>
      </c>
      <c r="B58" s="343" t="s">
        <v>1115</v>
      </c>
      <c r="C58" s="275" t="s">
        <v>244</v>
      </c>
      <c r="D58" s="379">
        <v>2021</v>
      </c>
      <c r="E58" s="345" t="s">
        <v>246</v>
      </c>
      <c r="F58" s="379"/>
      <c r="G58" s="276">
        <v>18</v>
      </c>
      <c r="H58" s="380"/>
      <c r="I58" s="346">
        <v>3000</v>
      </c>
      <c r="J58" s="347"/>
      <c r="K58" s="347">
        <v>540</v>
      </c>
      <c r="L58" s="347">
        <v>11000</v>
      </c>
      <c r="M58" s="347"/>
      <c r="N58" s="348">
        <f t="shared" si="0"/>
        <v>5940000</v>
      </c>
      <c r="O58" s="352">
        <f t="shared" si="6"/>
        <v>540</v>
      </c>
      <c r="P58" s="337">
        <v>19.3</v>
      </c>
      <c r="Q58" s="349">
        <v>1</v>
      </c>
    </row>
    <row r="59" spans="1:20" ht="20.25" customHeight="1" x14ac:dyDescent="0.25">
      <c r="A59" s="342" t="s">
        <v>1110</v>
      </c>
      <c r="B59" s="343" t="s">
        <v>1032</v>
      </c>
      <c r="C59" s="345" t="s">
        <v>247</v>
      </c>
      <c r="D59" s="379">
        <v>2021</v>
      </c>
      <c r="E59" s="345" t="s">
        <v>248</v>
      </c>
      <c r="F59" s="379"/>
      <c r="G59" s="345">
        <v>15.2</v>
      </c>
      <c r="H59" s="275"/>
      <c r="I59" s="346">
        <v>3000</v>
      </c>
      <c r="J59" s="347"/>
      <c r="K59" s="347">
        <v>456</v>
      </c>
      <c r="L59" s="347">
        <v>9000</v>
      </c>
      <c r="M59" s="347"/>
      <c r="N59" s="348">
        <f t="shared" si="0"/>
        <v>4104000</v>
      </c>
      <c r="O59" s="352">
        <f t="shared" si="6"/>
        <v>456</v>
      </c>
      <c r="P59" s="337">
        <v>16.5</v>
      </c>
      <c r="Q59" s="349">
        <v>1</v>
      </c>
    </row>
    <row r="60" spans="1:20" ht="20.25" customHeight="1" x14ac:dyDescent="0.25">
      <c r="A60" s="342" t="s">
        <v>1110</v>
      </c>
      <c r="B60" s="343" t="s">
        <v>1076</v>
      </c>
      <c r="C60" s="275" t="s">
        <v>249</v>
      </c>
      <c r="D60" s="344">
        <v>2017</v>
      </c>
      <c r="E60" s="345" t="s">
        <v>250</v>
      </c>
      <c r="F60" s="275" t="s">
        <v>197</v>
      </c>
      <c r="G60" s="276">
        <v>9.9</v>
      </c>
      <c r="H60" s="380"/>
      <c r="I60" s="346">
        <v>3000</v>
      </c>
      <c r="J60" s="347"/>
      <c r="K60" s="347">
        <v>297</v>
      </c>
      <c r="L60" s="347">
        <v>6200</v>
      </c>
      <c r="M60" s="347"/>
      <c r="N60" s="348">
        <f t="shared" si="0"/>
        <v>1841400</v>
      </c>
      <c r="O60" s="352">
        <f t="shared" si="6"/>
        <v>297</v>
      </c>
      <c r="P60" s="337">
        <f>(8.7*1.031)*1.1</f>
        <v>9.8666699999999992</v>
      </c>
      <c r="Q60" s="349">
        <v>1</v>
      </c>
    </row>
    <row r="61" spans="1:20" ht="20.25" customHeight="1" thickBot="1" x14ac:dyDescent="0.3">
      <c r="A61" s="361" t="s">
        <v>1110</v>
      </c>
      <c r="B61" s="362" t="s">
        <v>1076</v>
      </c>
      <c r="C61" s="280" t="s">
        <v>251</v>
      </c>
      <c r="D61" s="363">
        <v>2021</v>
      </c>
      <c r="E61" s="240" t="s">
        <v>252</v>
      </c>
      <c r="F61" s="385"/>
      <c r="G61" s="281">
        <v>10.199999999999999</v>
      </c>
      <c r="H61" s="386"/>
      <c r="I61" s="364">
        <v>3000</v>
      </c>
      <c r="J61" s="365"/>
      <c r="K61" s="365">
        <v>306</v>
      </c>
      <c r="L61" s="365">
        <v>6200</v>
      </c>
      <c r="M61" s="365"/>
      <c r="N61" s="366">
        <f t="shared" si="0"/>
        <v>1897200</v>
      </c>
      <c r="O61" s="352">
        <f t="shared" si="6"/>
        <v>305.99999999999994</v>
      </c>
      <c r="P61" s="337"/>
      <c r="Q61" s="349">
        <v>1</v>
      </c>
    </row>
    <row r="62" spans="1:20" ht="15" customHeight="1" thickBot="1" x14ac:dyDescent="0.3">
      <c r="A62" s="367" t="s">
        <v>1105</v>
      </c>
      <c r="B62" s="368"/>
      <c r="C62" s="368"/>
      <c r="D62" s="368"/>
      <c r="E62" s="368"/>
      <c r="F62" s="368"/>
      <c r="G62" s="369"/>
      <c r="H62" s="368"/>
      <c r="I62" s="368"/>
      <c r="J62" s="370">
        <f>SUM(J9:J60)</f>
        <v>7329</v>
      </c>
      <c r="K62" s="370">
        <f>SUM(K9:K61)</f>
        <v>9695</v>
      </c>
      <c r="L62" s="368"/>
      <c r="M62" s="368"/>
      <c r="N62" s="371">
        <f>SUM(N9:N61)</f>
        <v>106013000</v>
      </c>
      <c r="Q62" s="373">
        <f>SUM(Q9:Q61)</f>
        <v>53</v>
      </c>
    </row>
    <row r="63" spans="1:20" x14ac:dyDescent="0.2">
      <c r="P63" s="377">
        <f>COUNTIF(D10:D60,"2020")</f>
        <v>6</v>
      </c>
    </row>
    <row r="64" spans="1:20" s="92" customFormat="1" ht="15.75" x14ac:dyDescent="0.25">
      <c r="A64" s="332" t="s">
        <v>1106</v>
      </c>
      <c r="B64" s="326"/>
      <c r="C64" s="326"/>
      <c r="D64" s="328"/>
      <c r="E64" s="327"/>
      <c r="F64" s="328"/>
      <c r="G64" s="329"/>
      <c r="H64" s="327"/>
      <c r="I64" s="329"/>
      <c r="J64" s="327"/>
      <c r="K64" s="327"/>
      <c r="L64" s="327"/>
      <c r="M64" s="330"/>
      <c r="N64" s="330"/>
      <c r="O64" s="330"/>
      <c r="P64" s="330"/>
      <c r="S64" s="98"/>
      <c r="T64" s="98"/>
    </row>
    <row r="65" spans="1:23" s="92" customFormat="1" ht="15.75" x14ac:dyDescent="0.25">
      <c r="A65" s="332" t="s">
        <v>263</v>
      </c>
      <c r="B65" s="91"/>
      <c r="C65" s="91"/>
      <c r="D65" s="93"/>
      <c r="F65" s="93"/>
      <c r="G65" s="94"/>
      <c r="I65" s="94"/>
      <c r="J65" s="332" t="s">
        <v>264</v>
      </c>
      <c r="K65" s="95"/>
      <c r="M65" s="95"/>
      <c r="N65" s="95"/>
      <c r="O65" s="95"/>
      <c r="P65" s="95"/>
      <c r="S65" s="98"/>
      <c r="T65" s="98"/>
    </row>
    <row r="66" spans="1:23" s="95" customFormat="1" ht="15.75" x14ac:dyDescent="0.25">
      <c r="A66" s="332"/>
      <c r="B66" s="91"/>
      <c r="C66" s="91"/>
      <c r="D66" s="93"/>
      <c r="E66" s="92"/>
      <c r="F66" s="93"/>
      <c r="G66" s="94"/>
      <c r="H66" s="92"/>
      <c r="I66" s="94"/>
      <c r="J66" s="332"/>
      <c r="L66" s="92"/>
      <c r="Q66" s="92"/>
      <c r="R66" s="92"/>
      <c r="S66" s="98"/>
      <c r="T66" s="98"/>
      <c r="U66" s="92"/>
      <c r="V66" s="92"/>
      <c r="W66" s="92"/>
    </row>
    <row r="67" spans="1:23" s="95" customFormat="1" ht="15.75" x14ac:dyDescent="0.25">
      <c r="A67" s="332" t="s">
        <v>1106</v>
      </c>
      <c r="B67" s="91"/>
      <c r="C67" s="91"/>
      <c r="D67" s="93"/>
      <c r="E67" s="92"/>
      <c r="F67" s="93"/>
      <c r="G67" s="94"/>
      <c r="H67" s="92"/>
      <c r="I67" s="94"/>
      <c r="J67" s="332"/>
      <c r="L67" s="92"/>
      <c r="Q67" s="92"/>
      <c r="R67" s="92"/>
      <c r="S67" s="98"/>
      <c r="T67" s="98"/>
      <c r="U67" s="92"/>
      <c r="V67" s="92"/>
      <c r="W67" s="92"/>
    </row>
    <row r="68" spans="1:23" s="95" customFormat="1" ht="15.75" x14ac:dyDescent="0.25">
      <c r="A68" s="332" t="s">
        <v>1107</v>
      </c>
      <c r="B68" s="91"/>
      <c r="C68" s="91"/>
      <c r="D68" s="93"/>
      <c r="E68" s="92"/>
      <c r="F68" s="93"/>
      <c r="G68" s="94"/>
      <c r="H68" s="92"/>
      <c r="I68" s="94"/>
      <c r="J68" s="332" t="s">
        <v>1108</v>
      </c>
      <c r="L68" s="92"/>
      <c r="Q68" s="92"/>
      <c r="R68" s="92"/>
      <c r="S68" s="98"/>
      <c r="T68" s="98"/>
      <c r="U68" s="92"/>
      <c r="V68" s="92"/>
      <c r="W68" s="92"/>
    </row>
  </sheetData>
  <autoFilter ref="A8:P62" xr:uid="{00000000-0009-0000-0000-000001000000}"/>
  <mergeCells count="3">
    <mergeCell ref="A5:N5"/>
    <mergeCell ref="A6:N6"/>
    <mergeCell ref="A7:N7"/>
  </mergeCells>
  <printOptions horizontalCentered="1"/>
  <pageMargins left="0.78740157480314965" right="0.59055118110236227" top="0.39370078740157483" bottom="0.39370078740157483" header="0.31496062992125984" footer="0.31496062992125984"/>
  <pageSetup paperSize="9" scale="57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D22CF-ECC4-49D4-82D2-1FB7D68E1E63}">
  <sheetPr filterMode="1"/>
  <dimension ref="A1:T485"/>
  <sheetViews>
    <sheetView topLeftCell="A227" zoomScale="70" zoomScaleNormal="70" workbookViewId="0">
      <selection activeCell="D242" sqref="D242"/>
    </sheetView>
  </sheetViews>
  <sheetFormatPr defaultRowHeight="12.75" x14ac:dyDescent="0.2"/>
  <cols>
    <col min="1" max="1" width="6.140625" style="54" customWidth="1"/>
    <col min="2" max="2" width="7.28515625" style="54" customWidth="1"/>
    <col min="3" max="3" width="24" style="54" customWidth="1"/>
    <col min="4" max="4" width="52.28515625" style="54" customWidth="1"/>
    <col min="5" max="5" width="11.5703125" style="54" customWidth="1"/>
    <col min="6" max="6" width="12.140625" style="54" customWidth="1"/>
    <col min="7" max="7" width="18.140625" style="54" customWidth="1"/>
    <col min="8" max="8" width="15" style="54" bestFit="1" customWidth="1"/>
    <col min="9" max="9" width="16" style="54" customWidth="1"/>
    <col min="10" max="10" width="14.42578125" style="54" customWidth="1"/>
    <col min="11" max="11" width="22.140625" style="54" customWidth="1"/>
    <col min="12" max="12" width="18" style="54" customWidth="1"/>
    <col min="13" max="13" width="15.140625" style="54" customWidth="1"/>
    <col min="14" max="16384" width="9.140625" style="54"/>
  </cols>
  <sheetData>
    <row r="1" spans="1:20" x14ac:dyDescent="0.2">
      <c r="A1" s="50" t="s">
        <v>269</v>
      </c>
      <c r="B1" s="51"/>
      <c r="C1" s="51"/>
      <c r="D1" s="51"/>
      <c r="E1" s="51"/>
      <c r="F1" s="51"/>
      <c r="G1" s="51"/>
      <c r="H1" s="51"/>
      <c r="I1" s="51"/>
      <c r="J1" s="52"/>
      <c r="K1" s="52"/>
      <c r="L1" s="52"/>
      <c r="M1" s="53" t="s">
        <v>270</v>
      </c>
      <c r="N1" s="51"/>
      <c r="O1" s="51"/>
      <c r="P1" s="51"/>
      <c r="Q1" s="51"/>
      <c r="R1" s="51"/>
      <c r="S1" s="51"/>
      <c r="T1" s="51"/>
    </row>
    <row r="2" spans="1:20" x14ac:dyDescent="0.2">
      <c r="A2" s="399" t="s">
        <v>271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56"/>
      <c r="O2" s="56"/>
      <c r="P2" s="56"/>
      <c r="Q2" s="56"/>
      <c r="R2" s="56"/>
      <c r="S2" s="56"/>
      <c r="T2" s="56"/>
    </row>
    <row r="3" spans="1:20" x14ac:dyDescent="0.2">
      <c r="A3" s="55"/>
      <c r="B3" s="400" t="s">
        <v>272</v>
      </c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52"/>
      <c r="O3" s="57"/>
      <c r="P3" s="57"/>
      <c r="Q3" s="57"/>
      <c r="R3" s="57"/>
      <c r="S3" s="57"/>
      <c r="T3" s="57"/>
    </row>
    <row r="4" spans="1:20" x14ac:dyDescent="0.2">
      <c r="A4" s="51"/>
      <c r="B4" s="51"/>
      <c r="C4" s="51"/>
      <c r="D4" s="51"/>
      <c r="E4" s="51"/>
      <c r="F4" s="51"/>
      <c r="G4" s="51"/>
      <c r="H4" s="51"/>
      <c r="I4" s="51"/>
      <c r="J4" s="58"/>
      <c r="K4" s="58"/>
      <c r="L4" s="58"/>
      <c r="M4" s="59" t="s">
        <v>273</v>
      </c>
      <c r="N4" s="51"/>
      <c r="O4" s="51"/>
      <c r="P4" s="51"/>
      <c r="Q4" s="51"/>
      <c r="R4" s="51"/>
      <c r="S4" s="51"/>
      <c r="T4" s="51"/>
    </row>
    <row r="5" spans="1:20" ht="13.5" thickBo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 ht="89.25" x14ac:dyDescent="0.2">
      <c r="A6" s="60" t="s">
        <v>274</v>
      </c>
      <c r="B6" s="61" t="s">
        <v>275</v>
      </c>
      <c r="C6" s="61" t="s">
        <v>276</v>
      </c>
      <c r="D6" s="61" t="s">
        <v>277</v>
      </c>
      <c r="E6" s="61" t="s">
        <v>278</v>
      </c>
      <c r="F6" s="61" t="s">
        <v>279</v>
      </c>
      <c r="G6" s="61" t="s">
        <v>280</v>
      </c>
      <c r="H6" s="61" t="s">
        <v>281</v>
      </c>
      <c r="I6" s="61" t="s">
        <v>282</v>
      </c>
      <c r="J6" s="61" t="s">
        <v>283</v>
      </c>
      <c r="K6" s="61" t="s">
        <v>284</v>
      </c>
      <c r="L6" s="61" t="s">
        <v>285</v>
      </c>
      <c r="M6" s="62" t="s">
        <v>286</v>
      </c>
      <c r="N6" s="63"/>
      <c r="O6" s="64"/>
      <c r="P6" s="64"/>
      <c r="Q6" s="64"/>
      <c r="R6" s="64"/>
      <c r="S6" s="64"/>
      <c r="T6" s="64"/>
    </row>
    <row r="7" spans="1:20" x14ac:dyDescent="0.2">
      <c r="A7" s="65" t="s">
        <v>287</v>
      </c>
      <c r="B7" s="66">
        <v>1</v>
      </c>
      <c r="C7" s="66">
        <v>2</v>
      </c>
      <c r="D7" s="67">
        <v>3</v>
      </c>
      <c r="E7" s="66">
        <v>4</v>
      </c>
      <c r="F7" s="67">
        <v>5</v>
      </c>
      <c r="G7" s="66">
        <v>6</v>
      </c>
      <c r="H7" s="67">
        <v>7</v>
      </c>
      <c r="I7" s="66" t="s">
        <v>288</v>
      </c>
      <c r="J7" s="67">
        <v>9</v>
      </c>
      <c r="K7" s="66">
        <v>10</v>
      </c>
      <c r="L7" s="67">
        <v>11</v>
      </c>
      <c r="M7" s="68">
        <v>12</v>
      </c>
      <c r="N7" s="69"/>
      <c r="O7" s="70"/>
      <c r="P7" s="70"/>
      <c r="Q7" s="70"/>
      <c r="R7" s="70"/>
      <c r="S7" s="70"/>
      <c r="T7" s="70"/>
    </row>
    <row r="8" spans="1:20" hidden="1" x14ac:dyDescent="0.2">
      <c r="A8" s="71">
        <v>1</v>
      </c>
      <c r="B8" s="72" t="s">
        <v>289</v>
      </c>
      <c r="C8" s="73" t="s">
        <v>290</v>
      </c>
      <c r="D8" s="74" t="s">
        <v>291</v>
      </c>
      <c r="E8" s="75">
        <v>36284</v>
      </c>
      <c r="F8" s="75">
        <v>36284</v>
      </c>
      <c r="G8" s="76">
        <v>5652.28</v>
      </c>
      <c r="H8" s="76">
        <v>0</v>
      </c>
      <c r="I8" s="76">
        <v>5652.28</v>
      </c>
      <c r="J8" s="75">
        <v>36284</v>
      </c>
      <c r="K8" s="77" t="s">
        <v>292</v>
      </c>
      <c r="L8" s="73"/>
      <c r="M8" s="78"/>
      <c r="N8" s="57"/>
      <c r="O8" s="57"/>
      <c r="P8" s="57"/>
      <c r="Q8" s="57"/>
      <c r="R8" s="57"/>
      <c r="S8" s="57"/>
      <c r="T8" s="57"/>
    </row>
    <row r="9" spans="1:20" ht="25.5" hidden="1" x14ac:dyDescent="0.2">
      <c r="A9" s="71">
        <v>2</v>
      </c>
      <c r="B9" s="72" t="s">
        <v>289</v>
      </c>
      <c r="C9" s="73" t="s">
        <v>293</v>
      </c>
      <c r="D9" s="74" t="s">
        <v>294</v>
      </c>
      <c r="E9" s="75">
        <v>44970</v>
      </c>
      <c r="F9" s="75"/>
      <c r="G9" s="76">
        <v>120950</v>
      </c>
      <c r="H9" s="76"/>
      <c r="I9" s="76">
        <v>120950</v>
      </c>
      <c r="J9" s="75">
        <v>44970</v>
      </c>
      <c r="K9" s="79" t="s">
        <v>295</v>
      </c>
      <c r="L9" s="73" t="s">
        <v>296</v>
      </c>
      <c r="M9" s="78"/>
      <c r="N9" s="57"/>
      <c r="O9" s="57"/>
      <c r="P9" s="57"/>
      <c r="Q9" s="57"/>
      <c r="R9" s="57"/>
      <c r="S9" s="57"/>
      <c r="T9" s="57"/>
    </row>
    <row r="10" spans="1:20" hidden="1" x14ac:dyDescent="0.2">
      <c r="A10" s="71">
        <v>3</v>
      </c>
      <c r="B10" s="72" t="s">
        <v>289</v>
      </c>
      <c r="C10" s="73" t="s">
        <v>297</v>
      </c>
      <c r="D10" s="74" t="s">
        <v>298</v>
      </c>
      <c r="E10" s="75">
        <v>44925</v>
      </c>
      <c r="F10" s="75"/>
      <c r="G10" s="76">
        <v>73881.600000000006</v>
      </c>
      <c r="H10" s="76"/>
      <c r="I10" s="76">
        <v>73881.600000000006</v>
      </c>
      <c r="J10" s="75">
        <v>44925</v>
      </c>
      <c r="K10" s="79" t="s">
        <v>292</v>
      </c>
      <c r="L10" s="73" t="s">
        <v>296</v>
      </c>
      <c r="M10" s="78"/>
      <c r="N10" s="57"/>
      <c r="O10" s="57"/>
      <c r="P10" s="57"/>
      <c r="Q10" s="57"/>
      <c r="R10" s="57"/>
      <c r="S10" s="57"/>
      <c r="T10" s="57"/>
    </row>
    <row r="11" spans="1:20" hidden="1" x14ac:dyDescent="0.2">
      <c r="A11" s="71">
        <v>4</v>
      </c>
      <c r="B11" s="72" t="s">
        <v>289</v>
      </c>
      <c r="C11" s="73" t="s">
        <v>299</v>
      </c>
      <c r="D11" s="74" t="s">
        <v>300</v>
      </c>
      <c r="E11" s="75">
        <v>45093</v>
      </c>
      <c r="F11" s="75"/>
      <c r="G11" s="76">
        <v>1696905980.91801</v>
      </c>
      <c r="H11" s="76"/>
      <c r="I11" s="76">
        <v>1696905980.91801</v>
      </c>
      <c r="J11" s="75">
        <v>45093</v>
      </c>
      <c r="K11" s="79" t="s">
        <v>292</v>
      </c>
      <c r="L11" s="73" t="s">
        <v>296</v>
      </c>
      <c r="M11" s="78"/>
      <c r="N11" s="57"/>
      <c r="O11" s="57"/>
      <c r="P11" s="57"/>
      <c r="Q11" s="57"/>
      <c r="R11" s="57"/>
      <c r="S11" s="57"/>
      <c r="T11" s="57"/>
    </row>
    <row r="12" spans="1:20" hidden="1" x14ac:dyDescent="0.2">
      <c r="A12" s="71">
        <v>5</v>
      </c>
      <c r="B12" s="72" t="s">
        <v>289</v>
      </c>
      <c r="C12" s="73" t="s">
        <v>301</v>
      </c>
      <c r="D12" s="74" t="s">
        <v>302</v>
      </c>
      <c r="E12" s="75">
        <v>45092</v>
      </c>
      <c r="F12" s="75"/>
      <c r="G12" s="76">
        <v>20630.271000000001</v>
      </c>
      <c r="H12" s="76"/>
      <c r="I12" s="76">
        <v>20630.271000000001</v>
      </c>
      <c r="J12" s="75">
        <v>45092</v>
      </c>
      <c r="K12" s="79" t="s">
        <v>292</v>
      </c>
      <c r="L12" s="73" t="s">
        <v>296</v>
      </c>
      <c r="M12" s="78"/>
      <c r="N12" s="57"/>
      <c r="O12" s="57"/>
      <c r="P12" s="57"/>
      <c r="Q12" s="57"/>
      <c r="R12" s="57"/>
      <c r="S12" s="57"/>
      <c r="T12" s="57"/>
    </row>
    <row r="13" spans="1:20" hidden="1" x14ac:dyDescent="0.2">
      <c r="A13" s="71">
        <v>6</v>
      </c>
      <c r="B13" s="72" t="s">
        <v>289</v>
      </c>
      <c r="C13" s="73" t="s">
        <v>303</v>
      </c>
      <c r="D13" s="74" t="s">
        <v>304</v>
      </c>
      <c r="E13" s="75">
        <v>45061</v>
      </c>
      <c r="F13" s="75"/>
      <c r="G13" s="76">
        <v>31270136.443229999</v>
      </c>
      <c r="H13" s="76"/>
      <c r="I13" s="76">
        <v>31270136.443229999</v>
      </c>
      <c r="J13" s="75">
        <v>45061</v>
      </c>
      <c r="K13" s="79" t="s">
        <v>292</v>
      </c>
      <c r="L13" s="73" t="s">
        <v>296</v>
      </c>
      <c r="M13" s="78"/>
      <c r="N13" s="57"/>
      <c r="O13" s="57"/>
      <c r="P13" s="57"/>
      <c r="Q13" s="57"/>
      <c r="R13" s="57"/>
      <c r="S13" s="57"/>
      <c r="T13" s="57"/>
    </row>
    <row r="14" spans="1:20" hidden="1" x14ac:dyDescent="0.2">
      <c r="A14" s="71">
        <v>7</v>
      </c>
      <c r="B14" s="72" t="s">
        <v>289</v>
      </c>
      <c r="C14" s="73" t="s">
        <v>305</v>
      </c>
      <c r="D14" s="74" t="s">
        <v>306</v>
      </c>
      <c r="E14" s="75">
        <v>45092</v>
      </c>
      <c r="F14" s="75"/>
      <c r="G14" s="76">
        <v>2031.5</v>
      </c>
      <c r="H14" s="76"/>
      <c r="I14" s="76">
        <v>2031.5</v>
      </c>
      <c r="J14" s="75">
        <v>45092</v>
      </c>
      <c r="K14" s="79" t="s">
        <v>307</v>
      </c>
      <c r="L14" s="73" t="s">
        <v>296</v>
      </c>
      <c r="M14" s="78"/>
      <c r="N14" s="57"/>
      <c r="O14" s="57"/>
      <c r="P14" s="57"/>
      <c r="Q14" s="57"/>
      <c r="R14" s="57"/>
      <c r="S14" s="57"/>
      <c r="T14" s="57"/>
    </row>
    <row r="15" spans="1:20" hidden="1" x14ac:dyDescent="0.2">
      <c r="A15" s="71">
        <v>8</v>
      </c>
      <c r="B15" s="72" t="s">
        <v>289</v>
      </c>
      <c r="C15" s="73" t="s">
        <v>308</v>
      </c>
      <c r="D15" s="74" t="s">
        <v>306</v>
      </c>
      <c r="E15" s="75">
        <v>44925</v>
      </c>
      <c r="F15" s="75"/>
      <c r="G15" s="76">
        <v>29890</v>
      </c>
      <c r="H15" s="76"/>
      <c r="I15" s="76">
        <v>29890</v>
      </c>
      <c r="J15" s="75">
        <v>44925</v>
      </c>
      <c r="K15" s="79" t="s">
        <v>307</v>
      </c>
      <c r="L15" s="73" t="s">
        <v>296</v>
      </c>
      <c r="M15" s="78"/>
      <c r="N15" s="57"/>
      <c r="O15" s="57"/>
      <c r="P15" s="57"/>
      <c r="Q15" s="57"/>
      <c r="R15" s="57"/>
      <c r="S15" s="57"/>
      <c r="T15" s="57"/>
    </row>
    <row r="16" spans="1:20" hidden="1" x14ac:dyDescent="0.2">
      <c r="A16" s="71">
        <v>9</v>
      </c>
      <c r="B16" s="72" t="s">
        <v>289</v>
      </c>
      <c r="C16" s="73" t="s">
        <v>309</v>
      </c>
      <c r="D16" s="74" t="s">
        <v>310</v>
      </c>
      <c r="E16" s="75">
        <v>45029</v>
      </c>
      <c r="F16" s="75"/>
      <c r="G16" s="76">
        <v>361371.66489999997</v>
      </c>
      <c r="H16" s="76"/>
      <c r="I16" s="76">
        <v>361371.66489999997</v>
      </c>
      <c r="J16" s="75">
        <v>45029</v>
      </c>
      <c r="K16" s="79" t="s">
        <v>311</v>
      </c>
      <c r="L16" s="73" t="s">
        <v>296</v>
      </c>
      <c r="M16" s="78"/>
      <c r="N16" s="57"/>
      <c r="O16" s="57"/>
      <c r="P16" s="57"/>
      <c r="Q16" s="57"/>
      <c r="R16" s="57"/>
      <c r="S16" s="57"/>
      <c r="T16" s="57"/>
    </row>
    <row r="17" spans="1:20" ht="25.5" hidden="1" x14ac:dyDescent="0.2">
      <c r="A17" s="71">
        <v>10</v>
      </c>
      <c r="B17" s="72" t="s">
        <v>289</v>
      </c>
      <c r="C17" s="73" t="s">
        <v>312</v>
      </c>
      <c r="D17" s="74" t="s">
        <v>313</v>
      </c>
      <c r="E17" s="75">
        <v>44925</v>
      </c>
      <c r="F17" s="75"/>
      <c r="G17" s="76">
        <v>2714552.1006300002</v>
      </c>
      <c r="H17" s="76"/>
      <c r="I17" s="76">
        <v>2714552.1006300002</v>
      </c>
      <c r="J17" s="75">
        <v>44925</v>
      </c>
      <c r="K17" s="79" t="s">
        <v>314</v>
      </c>
      <c r="L17" s="73" t="s">
        <v>296</v>
      </c>
      <c r="M17" s="78"/>
      <c r="N17" s="57"/>
      <c r="O17" s="57"/>
      <c r="P17" s="57"/>
      <c r="Q17" s="57"/>
      <c r="R17" s="57"/>
      <c r="S17" s="57"/>
      <c r="T17" s="57"/>
    </row>
    <row r="18" spans="1:20" ht="25.5" hidden="1" x14ac:dyDescent="0.2">
      <c r="A18" s="71">
        <v>11</v>
      </c>
      <c r="B18" s="72" t="s">
        <v>289</v>
      </c>
      <c r="C18" s="73" t="s">
        <v>315</v>
      </c>
      <c r="D18" s="74" t="s">
        <v>316</v>
      </c>
      <c r="E18" s="75">
        <v>45036</v>
      </c>
      <c r="F18" s="75"/>
      <c r="G18" s="76">
        <v>3000</v>
      </c>
      <c r="H18" s="76"/>
      <c r="I18" s="76">
        <v>3000</v>
      </c>
      <c r="J18" s="75">
        <v>45036</v>
      </c>
      <c r="K18" s="79" t="s">
        <v>317</v>
      </c>
      <c r="L18" s="73" t="s">
        <v>296</v>
      </c>
      <c r="M18" s="78"/>
      <c r="N18" s="57"/>
      <c r="O18" s="57"/>
      <c r="P18" s="57"/>
      <c r="Q18" s="57"/>
      <c r="R18" s="57"/>
      <c r="S18" s="57"/>
      <c r="T18" s="57"/>
    </row>
    <row r="19" spans="1:20" ht="25.5" hidden="1" x14ac:dyDescent="0.2">
      <c r="A19" s="71">
        <v>12</v>
      </c>
      <c r="B19" s="72" t="s">
        <v>289</v>
      </c>
      <c r="C19" s="73" t="s">
        <v>318</v>
      </c>
      <c r="D19" s="74" t="s">
        <v>319</v>
      </c>
      <c r="E19" s="75">
        <v>45013</v>
      </c>
      <c r="F19" s="75"/>
      <c r="G19" s="76">
        <v>2832</v>
      </c>
      <c r="H19" s="76"/>
      <c r="I19" s="76">
        <v>2832</v>
      </c>
      <c r="J19" s="75">
        <v>45013</v>
      </c>
      <c r="K19" s="79" t="s">
        <v>317</v>
      </c>
      <c r="L19" s="73" t="s">
        <v>296</v>
      </c>
      <c r="M19" s="78"/>
      <c r="N19" s="57"/>
      <c r="O19" s="57"/>
      <c r="P19" s="57"/>
      <c r="Q19" s="57"/>
      <c r="R19" s="57"/>
      <c r="S19" s="57"/>
      <c r="T19" s="57"/>
    </row>
    <row r="20" spans="1:20" ht="25.5" hidden="1" x14ac:dyDescent="0.2">
      <c r="A20" s="71">
        <v>13</v>
      </c>
      <c r="B20" s="72" t="s">
        <v>289</v>
      </c>
      <c r="C20" s="73" t="s">
        <v>320</v>
      </c>
      <c r="D20" s="74" t="s">
        <v>321</v>
      </c>
      <c r="E20" s="75">
        <v>44925</v>
      </c>
      <c r="F20" s="75"/>
      <c r="G20" s="76">
        <v>10400</v>
      </c>
      <c r="H20" s="76"/>
      <c r="I20" s="76">
        <v>10400</v>
      </c>
      <c r="J20" s="75">
        <v>44925</v>
      </c>
      <c r="K20" s="79" t="s">
        <v>322</v>
      </c>
      <c r="L20" s="73" t="s">
        <v>296</v>
      </c>
      <c r="M20" s="78"/>
      <c r="N20" s="57"/>
      <c r="O20" s="57"/>
      <c r="P20" s="57"/>
      <c r="Q20" s="57"/>
      <c r="R20" s="57"/>
      <c r="S20" s="57"/>
      <c r="T20" s="57"/>
    </row>
    <row r="21" spans="1:20" ht="25.5" hidden="1" x14ac:dyDescent="0.2">
      <c r="A21" s="71">
        <v>14</v>
      </c>
      <c r="B21" s="72" t="s">
        <v>289</v>
      </c>
      <c r="C21" s="73" t="s">
        <v>323</v>
      </c>
      <c r="D21" s="74" t="s">
        <v>324</v>
      </c>
      <c r="E21" s="75">
        <v>45097</v>
      </c>
      <c r="F21" s="75"/>
      <c r="G21" s="76">
        <v>595</v>
      </c>
      <c r="H21" s="76"/>
      <c r="I21" s="76">
        <v>595</v>
      </c>
      <c r="J21" s="75">
        <v>45097</v>
      </c>
      <c r="K21" s="79" t="s">
        <v>295</v>
      </c>
      <c r="L21" s="73" t="s">
        <v>296</v>
      </c>
      <c r="M21" s="78"/>
      <c r="N21" s="57"/>
      <c r="O21" s="57"/>
      <c r="P21" s="57"/>
      <c r="Q21" s="57"/>
      <c r="R21" s="57"/>
      <c r="S21" s="57"/>
      <c r="T21" s="57"/>
    </row>
    <row r="22" spans="1:20" hidden="1" x14ac:dyDescent="0.2">
      <c r="A22" s="71">
        <v>15</v>
      </c>
      <c r="B22" s="72" t="s">
        <v>289</v>
      </c>
      <c r="C22" s="73" t="s">
        <v>325</v>
      </c>
      <c r="D22" s="74" t="s">
        <v>306</v>
      </c>
      <c r="E22" s="75">
        <v>45068</v>
      </c>
      <c r="F22" s="75"/>
      <c r="G22" s="76">
        <v>5107.2</v>
      </c>
      <c r="H22" s="76"/>
      <c r="I22" s="76">
        <v>5107.2</v>
      </c>
      <c r="J22" s="75">
        <v>45068</v>
      </c>
      <c r="K22" s="79" t="s">
        <v>326</v>
      </c>
      <c r="L22" s="73" t="s">
        <v>296</v>
      </c>
      <c r="M22" s="78"/>
      <c r="N22" s="57"/>
      <c r="O22" s="57"/>
      <c r="P22" s="57"/>
      <c r="Q22" s="57"/>
      <c r="R22" s="57"/>
      <c r="S22" s="57"/>
      <c r="T22" s="57"/>
    </row>
    <row r="23" spans="1:20" hidden="1" x14ac:dyDescent="0.2">
      <c r="A23" s="71">
        <v>16</v>
      </c>
      <c r="B23" s="72" t="s">
        <v>289</v>
      </c>
      <c r="C23" s="73" t="s">
        <v>327</v>
      </c>
      <c r="D23" s="74" t="s">
        <v>328</v>
      </c>
      <c r="E23" s="75">
        <v>44925</v>
      </c>
      <c r="F23" s="75"/>
      <c r="G23" s="76">
        <v>225873.72500000001</v>
      </c>
      <c r="H23" s="76"/>
      <c r="I23" s="76">
        <v>225873.72500000001</v>
      </c>
      <c r="J23" s="75">
        <v>44925</v>
      </c>
      <c r="K23" s="79" t="s">
        <v>326</v>
      </c>
      <c r="L23" s="73" t="s">
        <v>296</v>
      </c>
      <c r="M23" s="78"/>
      <c r="N23" s="57"/>
      <c r="O23" s="57"/>
      <c r="P23" s="57"/>
      <c r="Q23" s="57"/>
      <c r="R23" s="57"/>
      <c r="S23" s="57"/>
      <c r="T23" s="57"/>
    </row>
    <row r="24" spans="1:20" ht="25.5" hidden="1" x14ac:dyDescent="0.2">
      <c r="A24" s="71">
        <v>17</v>
      </c>
      <c r="B24" s="72" t="s">
        <v>289</v>
      </c>
      <c r="C24" s="73" t="s">
        <v>329</v>
      </c>
      <c r="D24" s="74" t="s">
        <v>330</v>
      </c>
      <c r="E24" s="75">
        <v>44925</v>
      </c>
      <c r="F24" s="75"/>
      <c r="G24" s="76">
        <v>11993.353999999999</v>
      </c>
      <c r="H24" s="76"/>
      <c r="I24" s="76">
        <v>11993.353999999999</v>
      </c>
      <c r="J24" s="75">
        <v>44925</v>
      </c>
      <c r="K24" s="79" t="s">
        <v>326</v>
      </c>
      <c r="L24" s="73" t="s">
        <v>296</v>
      </c>
      <c r="M24" s="78"/>
      <c r="N24" s="57"/>
      <c r="O24" s="57"/>
      <c r="P24" s="57"/>
      <c r="Q24" s="57"/>
      <c r="R24" s="57"/>
      <c r="S24" s="57"/>
      <c r="T24" s="57"/>
    </row>
    <row r="25" spans="1:20" hidden="1" x14ac:dyDescent="0.2">
      <c r="A25" s="71">
        <v>18</v>
      </c>
      <c r="B25" s="72" t="s">
        <v>289</v>
      </c>
      <c r="C25" s="73" t="s">
        <v>331</v>
      </c>
      <c r="D25" s="74" t="s">
        <v>332</v>
      </c>
      <c r="E25" s="75">
        <v>44925</v>
      </c>
      <c r="F25" s="75"/>
      <c r="G25" s="76">
        <v>5611.0037899999998</v>
      </c>
      <c r="H25" s="76"/>
      <c r="I25" s="76">
        <v>5611.0037899999998</v>
      </c>
      <c r="J25" s="75">
        <v>44925</v>
      </c>
      <c r="K25" s="79" t="s">
        <v>326</v>
      </c>
      <c r="L25" s="73" t="s">
        <v>296</v>
      </c>
      <c r="M25" s="78"/>
      <c r="N25" s="57"/>
      <c r="O25" s="57"/>
      <c r="P25" s="57"/>
      <c r="Q25" s="57"/>
      <c r="R25" s="57"/>
      <c r="S25" s="57"/>
      <c r="T25" s="57"/>
    </row>
    <row r="26" spans="1:20" ht="25.5" hidden="1" x14ac:dyDescent="0.2">
      <c r="A26" s="71">
        <v>19</v>
      </c>
      <c r="B26" s="72" t="s">
        <v>289</v>
      </c>
      <c r="C26" s="73" t="s">
        <v>333</v>
      </c>
      <c r="D26" s="74" t="s">
        <v>334</v>
      </c>
      <c r="E26" s="75">
        <v>44925</v>
      </c>
      <c r="F26" s="75"/>
      <c r="G26" s="76">
        <v>115953.73699999999</v>
      </c>
      <c r="H26" s="76"/>
      <c r="I26" s="76">
        <v>115953.73699999999</v>
      </c>
      <c r="J26" s="75">
        <v>44925</v>
      </c>
      <c r="K26" s="79" t="s">
        <v>295</v>
      </c>
      <c r="L26" s="73" t="s">
        <v>296</v>
      </c>
      <c r="M26" s="78"/>
      <c r="N26" s="57"/>
      <c r="O26" s="57"/>
      <c r="P26" s="57"/>
      <c r="Q26" s="57"/>
      <c r="R26" s="57"/>
      <c r="S26" s="57"/>
      <c r="T26" s="57"/>
    </row>
    <row r="27" spans="1:20" hidden="1" x14ac:dyDescent="0.2">
      <c r="A27" s="71">
        <v>20</v>
      </c>
      <c r="B27" s="72" t="s">
        <v>289</v>
      </c>
      <c r="C27" s="73" t="s">
        <v>335</v>
      </c>
      <c r="D27" s="74" t="s">
        <v>336</v>
      </c>
      <c r="E27" s="75">
        <v>44973</v>
      </c>
      <c r="F27" s="75"/>
      <c r="G27" s="76">
        <v>2343.6885000000002</v>
      </c>
      <c r="H27" s="76"/>
      <c r="I27" s="76">
        <v>2343.6885000000002</v>
      </c>
      <c r="J27" s="75">
        <v>44973</v>
      </c>
      <c r="K27" s="79" t="s">
        <v>295</v>
      </c>
      <c r="L27" s="73" t="s">
        <v>296</v>
      </c>
      <c r="M27" s="78"/>
      <c r="N27" s="57"/>
      <c r="O27" s="57"/>
      <c r="P27" s="57"/>
      <c r="Q27" s="57"/>
      <c r="R27" s="57"/>
      <c r="S27" s="57"/>
      <c r="T27" s="57"/>
    </row>
    <row r="28" spans="1:20" hidden="1" x14ac:dyDescent="0.2">
      <c r="A28" s="71">
        <v>21</v>
      </c>
      <c r="B28" s="72" t="s">
        <v>289</v>
      </c>
      <c r="C28" s="73" t="s">
        <v>337</v>
      </c>
      <c r="D28" s="74" t="s">
        <v>338</v>
      </c>
      <c r="E28" s="75">
        <v>45096</v>
      </c>
      <c r="F28" s="75"/>
      <c r="G28" s="76">
        <v>3972521</v>
      </c>
      <c r="H28" s="76"/>
      <c r="I28" s="76">
        <v>3972521</v>
      </c>
      <c r="J28" s="75">
        <v>45096</v>
      </c>
      <c r="K28" s="79" t="s">
        <v>339</v>
      </c>
      <c r="L28" s="73" t="s">
        <v>296</v>
      </c>
      <c r="M28" s="78"/>
      <c r="N28" s="57"/>
      <c r="O28" s="57"/>
      <c r="P28" s="57"/>
      <c r="Q28" s="57"/>
      <c r="R28" s="57"/>
      <c r="S28" s="57"/>
      <c r="T28" s="57"/>
    </row>
    <row r="29" spans="1:20" hidden="1" x14ac:dyDescent="0.2">
      <c r="A29" s="71">
        <v>22</v>
      </c>
      <c r="B29" s="72" t="s">
        <v>289</v>
      </c>
      <c r="C29" s="73" t="s">
        <v>340</v>
      </c>
      <c r="D29" s="74" t="s">
        <v>341</v>
      </c>
      <c r="E29" s="75">
        <v>44970</v>
      </c>
      <c r="F29" s="75"/>
      <c r="G29" s="76">
        <v>13400</v>
      </c>
      <c r="H29" s="76"/>
      <c r="I29" s="76">
        <v>13400</v>
      </c>
      <c r="J29" s="75">
        <v>44970</v>
      </c>
      <c r="K29" s="79" t="s">
        <v>295</v>
      </c>
      <c r="L29" s="73" t="s">
        <v>296</v>
      </c>
      <c r="M29" s="78"/>
      <c r="N29" s="57"/>
      <c r="O29" s="57"/>
      <c r="P29" s="57"/>
      <c r="Q29" s="57"/>
      <c r="R29" s="57"/>
      <c r="S29" s="57"/>
      <c r="T29" s="57"/>
    </row>
    <row r="30" spans="1:20" hidden="1" x14ac:dyDescent="0.2">
      <c r="A30" s="71">
        <v>23</v>
      </c>
      <c r="B30" s="72" t="s">
        <v>289</v>
      </c>
      <c r="C30" s="73" t="s">
        <v>342</v>
      </c>
      <c r="D30" s="74" t="s">
        <v>343</v>
      </c>
      <c r="E30" s="75">
        <v>45057</v>
      </c>
      <c r="F30" s="75"/>
      <c r="G30" s="76">
        <v>44057.339200000002</v>
      </c>
      <c r="H30" s="76"/>
      <c r="I30" s="76">
        <v>44057.339200000002</v>
      </c>
      <c r="J30" s="75">
        <v>45057</v>
      </c>
      <c r="K30" s="79" t="s">
        <v>295</v>
      </c>
      <c r="L30" s="73" t="s">
        <v>296</v>
      </c>
      <c r="M30" s="78"/>
      <c r="N30" s="57"/>
      <c r="O30" s="57"/>
      <c r="P30" s="57"/>
      <c r="Q30" s="57"/>
      <c r="R30" s="57"/>
      <c r="S30" s="57"/>
      <c r="T30" s="57"/>
    </row>
    <row r="31" spans="1:20" hidden="1" x14ac:dyDescent="0.2">
      <c r="A31" s="71">
        <v>24</v>
      </c>
      <c r="B31" s="72" t="s">
        <v>289</v>
      </c>
      <c r="C31" s="73" t="s">
        <v>344</v>
      </c>
      <c r="D31" s="74" t="s">
        <v>306</v>
      </c>
      <c r="E31" s="75">
        <v>44942</v>
      </c>
      <c r="F31" s="75"/>
      <c r="G31" s="76">
        <v>1320</v>
      </c>
      <c r="H31" s="76"/>
      <c r="I31" s="76">
        <v>1320</v>
      </c>
      <c r="J31" s="75">
        <v>44942</v>
      </c>
      <c r="K31" s="79" t="s">
        <v>292</v>
      </c>
      <c r="L31" s="73" t="s">
        <v>296</v>
      </c>
      <c r="M31" s="78"/>
      <c r="N31" s="57"/>
      <c r="O31" s="57"/>
      <c r="P31" s="57"/>
      <c r="Q31" s="57"/>
      <c r="R31" s="57"/>
      <c r="S31" s="57"/>
      <c r="T31" s="57"/>
    </row>
    <row r="32" spans="1:20" ht="25.5" hidden="1" x14ac:dyDescent="0.2">
      <c r="A32" s="71">
        <v>25</v>
      </c>
      <c r="B32" s="72" t="s">
        <v>289</v>
      </c>
      <c r="C32" s="73" t="s">
        <v>345</v>
      </c>
      <c r="D32" s="74" t="s">
        <v>346</v>
      </c>
      <c r="E32" s="75">
        <v>44925</v>
      </c>
      <c r="F32" s="75"/>
      <c r="G32" s="76">
        <v>37517.90582</v>
      </c>
      <c r="H32" s="76"/>
      <c r="I32" s="76">
        <v>37517.90582</v>
      </c>
      <c r="J32" s="75">
        <v>44925</v>
      </c>
      <c r="K32" s="79" t="s">
        <v>292</v>
      </c>
      <c r="L32" s="73" t="s">
        <v>296</v>
      </c>
      <c r="M32" s="78"/>
      <c r="N32" s="57"/>
      <c r="O32" s="57"/>
      <c r="P32" s="57"/>
      <c r="Q32" s="57"/>
      <c r="R32" s="57"/>
      <c r="S32" s="57"/>
      <c r="T32" s="57"/>
    </row>
    <row r="33" spans="1:20" ht="25.5" hidden="1" x14ac:dyDescent="0.2">
      <c r="A33" s="71">
        <v>26</v>
      </c>
      <c r="B33" s="72" t="s">
        <v>289</v>
      </c>
      <c r="C33" s="73" t="s">
        <v>347</v>
      </c>
      <c r="D33" s="74" t="s">
        <v>348</v>
      </c>
      <c r="E33" s="75">
        <v>44925</v>
      </c>
      <c r="F33" s="75"/>
      <c r="G33" s="76">
        <v>20650</v>
      </c>
      <c r="H33" s="76"/>
      <c r="I33" s="76">
        <v>20650</v>
      </c>
      <c r="J33" s="75">
        <v>44925</v>
      </c>
      <c r="K33" s="79" t="s">
        <v>292</v>
      </c>
      <c r="L33" s="73" t="s">
        <v>296</v>
      </c>
      <c r="M33" s="78"/>
      <c r="N33" s="57"/>
      <c r="O33" s="57"/>
      <c r="P33" s="57"/>
      <c r="Q33" s="57"/>
      <c r="R33" s="57"/>
      <c r="S33" s="57"/>
      <c r="T33" s="57"/>
    </row>
    <row r="34" spans="1:20" hidden="1" x14ac:dyDescent="0.2">
      <c r="A34" s="71">
        <v>27</v>
      </c>
      <c r="B34" s="72" t="s">
        <v>289</v>
      </c>
      <c r="C34" s="73" t="s">
        <v>349</v>
      </c>
      <c r="D34" s="74" t="s">
        <v>350</v>
      </c>
      <c r="E34" s="75">
        <v>45089</v>
      </c>
      <c r="F34" s="75"/>
      <c r="G34" s="76">
        <v>96920.204089999999</v>
      </c>
      <c r="H34" s="76"/>
      <c r="I34" s="76">
        <v>96920.204089999999</v>
      </c>
      <c r="J34" s="75">
        <v>45089</v>
      </c>
      <c r="K34" s="79" t="s">
        <v>292</v>
      </c>
      <c r="L34" s="73" t="s">
        <v>296</v>
      </c>
      <c r="M34" s="78"/>
      <c r="N34" s="57"/>
      <c r="O34" s="57"/>
      <c r="P34" s="57"/>
      <c r="Q34" s="57"/>
      <c r="R34" s="57"/>
      <c r="S34" s="57"/>
      <c r="T34" s="57"/>
    </row>
    <row r="35" spans="1:20" ht="25.5" hidden="1" x14ac:dyDescent="0.2">
      <c r="A35" s="71">
        <v>28</v>
      </c>
      <c r="B35" s="72" t="s">
        <v>289</v>
      </c>
      <c r="C35" s="73" t="s">
        <v>351</v>
      </c>
      <c r="D35" s="74" t="s">
        <v>352</v>
      </c>
      <c r="E35" s="75">
        <v>45002</v>
      </c>
      <c r="F35" s="75"/>
      <c r="G35" s="76">
        <v>6518.6</v>
      </c>
      <c r="H35" s="76"/>
      <c r="I35" s="76">
        <v>6518.6</v>
      </c>
      <c r="J35" s="75">
        <v>45002</v>
      </c>
      <c r="K35" s="79" t="s">
        <v>292</v>
      </c>
      <c r="L35" s="73" t="s">
        <v>296</v>
      </c>
      <c r="M35" s="78"/>
      <c r="N35" s="57"/>
      <c r="O35" s="57"/>
      <c r="P35" s="57"/>
      <c r="Q35" s="57"/>
      <c r="R35" s="57"/>
      <c r="S35" s="57"/>
      <c r="T35" s="57"/>
    </row>
    <row r="36" spans="1:20" ht="25.5" hidden="1" x14ac:dyDescent="0.2">
      <c r="A36" s="71">
        <v>29</v>
      </c>
      <c r="B36" s="72" t="s">
        <v>289</v>
      </c>
      <c r="C36" s="73" t="s">
        <v>353</v>
      </c>
      <c r="D36" s="74" t="s">
        <v>354</v>
      </c>
      <c r="E36" s="75">
        <v>44925</v>
      </c>
      <c r="F36" s="75"/>
      <c r="G36" s="76">
        <v>690</v>
      </c>
      <c r="H36" s="76"/>
      <c r="I36" s="76">
        <v>690</v>
      </c>
      <c r="J36" s="75">
        <v>44925</v>
      </c>
      <c r="K36" s="79" t="s">
        <v>292</v>
      </c>
      <c r="L36" s="73" t="s">
        <v>296</v>
      </c>
      <c r="M36" s="78"/>
      <c r="N36" s="57"/>
      <c r="O36" s="57"/>
      <c r="P36" s="57"/>
      <c r="Q36" s="57"/>
      <c r="R36" s="57"/>
      <c r="S36" s="57"/>
      <c r="T36" s="57"/>
    </row>
    <row r="37" spans="1:20" hidden="1" x14ac:dyDescent="0.2">
      <c r="A37" s="71">
        <v>30</v>
      </c>
      <c r="B37" s="72" t="s">
        <v>289</v>
      </c>
      <c r="C37" s="73" t="s">
        <v>355</v>
      </c>
      <c r="D37" s="74" t="s">
        <v>356</v>
      </c>
      <c r="E37" s="75">
        <v>45070</v>
      </c>
      <c r="F37" s="75"/>
      <c r="G37" s="76">
        <v>1381856.6635499999</v>
      </c>
      <c r="H37" s="76"/>
      <c r="I37" s="76">
        <v>1381856.6635499999</v>
      </c>
      <c r="J37" s="75">
        <v>45070</v>
      </c>
      <c r="K37" s="79" t="s">
        <v>292</v>
      </c>
      <c r="L37" s="73" t="s">
        <v>296</v>
      </c>
      <c r="M37" s="78"/>
      <c r="N37" s="57"/>
      <c r="O37" s="57"/>
      <c r="P37" s="57"/>
      <c r="Q37" s="57"/>
      <c r="R37" s="57"/>
      <c r="S37" s="57"/>
      <c r="T37" s="57"/>
    </row>
    <row r="38" spans="1:20" ht="25.5" hidden="1" x14ac:dyDescent="0.2">
      <c r="A38" s="71">
        <v>31</v>
      </c>
      <c r="B38" s="72" t="s">
        <v>289</v>
      </c>
      <c r="C38" s="73" t="s">
        <v>357</v>
      </c>
      <c r="D38" s="74" t="s">
        <v>358</v>
      </c>
      <c r="E38" s="75">
        <v>45093</v>
      </c>
      <c r="F38" s="75"/>
      <c r="G38" s="76">
        <v>5737.2</v>
      </c>
      <c r="H38" s="76"/>
      <c r="I38" s="76">
        <v>5737.2</v>
      </c>
      <c r="J38" s="75">
        <v>45093</v>
      </c>
      <c r="K38" s="79" t="s">
        <v>292</v>
      </c>
      <c r="L38" s="73" t="s">
        <v>296</v>
      </c>
      <c r="M38" s="78"/>
      <c r="N38" s="57"/>
      <c r="O38" s="57"/>
      <c r="P38" s="57"/>
      <c r="Q38" s="57"/>
      <c r="R38" s="57"/>
      <c r="S38" s="57"/>
      <c r="T38" s="57"/>
    </row>
    <row r="39" spans="1:20" hidden="1" x14ac:dyDescent="0.2">
      <c r="A39" s="71">
        <v>32</v>
      </c>
      <c r="B39" s="72" t="s">
        <v>289</v>
      </c>
      <c r="C39" s="73" t="s">
        <v>359</v>
      </c>
      <c r="D39" s="74" t="s">
        <v>360</v>
      </c>
      <c r="E39" s="75">
        <v>44966</v>
      </c>
      <c r="F39" s="75"/>
      <c r="G39" s="76">
        <v>3250</v>
      </c>
      <c r="H39" s="76"/>
      <c r="I39" s="76">
        <v>3250</v>
      </c>
      <c r="J39" s="75">
        <v>44966</v>
      </c>
      <c r="K39" s="79" t="s">
        <v>292</v>
      </c>
      <c r="L39" s="73" t="s">
        <v>296</v>
      </c>
      <c r="M39" s="78"/>
      <c r="N39" s="57"/>
      <c r="O39" s="57"/>
      <c r="P39" s="57"/>
      <c r="Q39" s="57"/>
      <c r="R39" s="57"/>
      <c r="S39" s="57"/>
      <c r="T39" s="57"/>
    </row>
    <row r="40" spans="1:20" ht="25.5" hidden="1" x14ac:dyDescent="0.2">
      <c r="A40" s="71">
        <v>33</v>
      </c>
      <c r="B40" s="72" t="s">
        <v>289</v>
      </c>
      <c r="C40" s="73" t="s">
        <v>361</v>
      </c>
      <c r="D40" s="74" t="s">
        <v>362</v>
      </c>
      <c r="E40" s="75">
        <v>45077</v>
      </c>
      <c r="F40" s="75"/>
      <c r="G40" s="76">
        <v>1369.6</v>
      </c>
      <c r="H40" s="76"/>
      <c r="I40" s="76">
        <v>1369.6</v>
      </c>
      <c r="J40" s="75">
        <v>45077</v>
      </c>
      <c r="K40" s="79" t="s">
        <v>292</v>
      </c>
      <c r="L40" s="73" t="s">
        <v>296</v>
      </c>
      <c r="M40" s="78"/>
      <c r="N40" s="57"/>
      <c r="O40" s="57"/>
      <c r="P40" s="57"/>
      <c r="Q40" s="57"/>
      <c r="R40" s="57"/>
      <c r="S40" s="57"/>
      <c r="T40" s="57"/>
    </row>
    <row r="41" spans="1:20" ht="25.5" hidden="1" x14ac:dyDescent="0.2">
      <c r="A41" s="71">
        <v>34</v>
      </c>
      <c r="B41" s="72" t="s">
        <v>289</v>
      </c>
      <c r="C41" s="73" t="s">
        <v>363</v>
      </c>
      <c r="D41" s="74" t="s">
        <v>364</v>
      </c>
      <c r="E41" s="75">
        <v>45090</v>
      </c>
      <c r="F41" s="75"/>
      <c r="G41" s="76">
        <v>3532.7</v>
      </c>
      <c r="H41" s="76"/>
      <c r="I41" s="76">
        <v>3532.7</v>
      </c>
      <c r="J41" s="75">
        <v>45090</v>
      </c>
      <c r="K41" s="79" t="s">
        <v>292</v>
      </c>
      <c r="L41" s="73" t="s">
        <v>296</v>
      </c>
      <c r="M41" s="78"/>
      <c r="N41" s="57"/>
      <c r="O41" s="57"/>
      <c r="P41" s="57"/>
      <c r="Q41" s="57"/>
      <c r="R41" s="57"/>
      <c r="S41" s="57"/>
      <c r="T41" s="57"/>
    </row>
    <row r="42" spans="1:20" ht="25.5" hidden="1" x14ac:dyDescent="0.2">
      <c r="A42" s="71">
        <v>35</v>
      </c>
      <c r="B42" s="72" t="s">
        <v>289</v>
      </c>
      <c r="C42" s="73" t="s">
        <v>365</v>
      </c>
      <c r="D42" s="74" t="s">
        <v>366</v>
      </c>
      <c r="E42" s="75">
        <v>45035</v>
      </c>
      <c r="F42" s="75"/>
      <c r="G42" s="76">
        <v>215.4</v>
      </c>
      <c r="H42" s="76"/>
      <c r="I42" s="76">
        <v>215.4</v>
      </c>
      <c r="J42" s="75">
        <v>45035</v>
      </c>
      <c r="K42" s="79" t="s">
        <v>317</v>
      </c>
      <c r="L42" s="73" t="s">
        <v>296</v>
      </c>
      <c r="M42" s="78"/>
      <c r="N42" s="57"/>
      <c r="O42" s="57"/>
      <c r="P42" s="57"/>
      <c r="Q42" s="57"/>
      <c r="R42" s="57"/>
      <c r="S42" s="57"/>
      <c r="T42" s="57"/>
    </row>
    <row r="43" spans="1:20" hidden="1" x14ac:dyDescent="0.2">
      <c r="A43" s="71">
        <v>36</v>
      </c>
      <c r="B43" s="72" t="s">
        <v>289</v>
      </c>
      <c r="C43" s="73" t="s">
        <v>367</v>
      </c>
      <c r="D43" s="74" t="s">
        <v>368</v>
      </c>
      <c r="E43" s="75">
        <v>44985</v>
      </c>
      <c r="F43" s="75">
        <v>44985</v>
      </c>
      <c r="G43" s="76">
        <v>6878471.5126299998</v>
      </c>
      <c r="H43" s="76">
        <v>1170609.87848</v>
      </c>
      <c r="I43" s="76">
        <v>5707861.6341499994</v>
      </c>
      <c r="J43" s="75">
        <v>44985</v>
      </c>
      <c r="K43" s="79" t="s">
        <v>292</v>
      </c>
      <c r="L43" s="73" t="s">
        <v>296</v>
      </c>
      <c r="M43" s="78"/>
      <c r="N43" s="57"/>
      <c r="O43" s="57"/>
      <c r="P43" s="57"/>
      <c r="Q43" s="57"/>
      <c r="R43" s="57"/>
      <c r="S43" s="57"/>
      <c r="T43" s="57"/>
    </row>
    <row r="44" spans="1:20" hidden="1" x14ac:dyDescent="0.2">
      <c r="A44" s="71">
        <v>37</v>
      </c>
      <c r="B44" s="72" t="s">
        <v>289</v>
      </c>
      <c r="C44" s="73" t="s">
        <v>369</v>
      </c>
      <c r="D44" s="74" t="s">
        <v>370</v>
      </c>
      <c r="E44" s="75">
        <v>43258</v>
      </c>
      <c r="F44" s="75">
        <v>38320</v>
      </c>
      <c r="G44" s="76">
        <v>3625497.49254</v>
      </c>
      <c r="H44" s="76">
        <v>1062454.5488200001</v>
      </c>
      <c r="I44" s="76">
        <v>2563042.9437199999</v>
      </c>
      <c r="J44" s="75">
        <v>38320</v>
      </c>
      <c r="K44" s="79" t="s">
        <v>292</v>
      </c>
      <c r="L44" s="73" t="s">
        <v>296</v>
      </c>
      <c r="M44" s="78"/>
      <c r="N44" s="57"/>
      <c r="O44" s="57"/>
      <c r="P44" s="57"/>
      <c r="Q44" s="57"/>
      <c r="R44" s="57"/>
      <c r="S44" s="57"/>
      <c r="T44" s="57"/>
    </row>
    <row r="45" spans="1:20" ht="25.5" hidden="1" x14ac:dyDescent="0.2">
      <c r="A45" s="71">
        <v>38</v>
      </c>
      <c r="B45" s="72" t="s">
        <v>289</v>
      </c>
      <c r="C45" s="73" t="s">
        <v>371</v>
      </c>
      <c r="D45" s="74" t="s">
        <v>372</v>
      </c>
      <c r="E45" s="75">
        <v>44208</v>
      </c>
      <c r="F45" s="75">
        <v>44208</v>
      </c>
      <c r="G45" s="76">
        <v>893000</v>
      </c>
      <c r="H45" s="76">
        <v>64742.5</v>
      </c>
      <c r="I45" s="76">
        <v>828257.5</v>
      </c>
      <c r="J45" s="75">
        <v>44208</v>
      </c>
      <c r="K45" s="79" t="s">
        <v>292</v>
      </c>
      <c r="L45" s="73" t="s">
        <v>296</v>
      </c>
      <c r="M45" s="78"/>
      <c r="N45" s="57"/>
      <c r="O45" s="57"/>
      <c r="P45" s="57"/>
      <c r="Q45" s="57"/>
      <c r="R45" s="57"/>
      <c r="S45" s="57"/>
      <c r="T45" s="57"/>
    </row>
    <row r="46" spans="1:20" hidden="1" x14ac:dyDescent="0.2">
      <c r="A46" s="71">
        <v>39</v>
      </c>
      <c r="B46" s="72" t="s">
        <v>289</v>
      </c>
      <c r="C46" s="73" t="s">
        <v>373</v>
      </c>
      <c r="D46" s="74" t="s">
        <v>374</v>
      </c>
      <c r="E46" s="75">
        <v>45022</v>
      </c>
      <c r="F46" s="75">
        <v>37575</v>
      </c>
      <c r="G46" s="76">
        <v>6574189.4237000002</v>
      </c>
      <c r="H46" s="76">
        <v>342941.08374999999</v>
      </c>
      <c r="I46" s="76">
        <v>6231248.3399499999</v>
      </c>
      <c r="J46" s="75">
        <v>37575</v>
      </c>
      <c r="K46" s="79" t="s">
        <v>292</v>
      </c>
      <c r="L46" s="73" t="s">
        <v>296</v>
      </c>
      <c r="M46" s="78"/>
      <c r="N46" s="57"/>
      <c r="O46" s="57"/>
      <c r="P46" s="57"/>
      <c r="Q46" s="57"/>
      <c r="R46" s="57"/>
      <c r="S46" s="57"/>
      <c r="T46" s="57"/>
    </row>
    <row r="47" spans="1:20" hidden="1" x14ac:dyDescent="0.2">
      <c r="A47" s="71">
        <v>40</v>
      </c>
      <c r="B47" s="72" t="s">
        <v>289</v>
      </c>
      <c r="C47" s="73" t="s">
        <v>375</v>
      </c>
      <c r="D47" s="74" t="s">
        <v>376</v>
      </c>
      <c r="E47" s="75">
        <v>29941</v>
      </c>
      <c r="F47" s="75">
        <v>29941</v>
      </c>
      <c r="G47" s="76">
        <v>27102175.845099997</v>
      </c>
      <c r="H47" s="76">
        <v>4612372.7799899997</v>
      </c>
      <c r="I47" s="76">
        <v>22489803.065110002</v>
      </c>
      <c r="J47" s="75">
        <v>29941</v>
      </c>
      <c r="K47" s="79" t="s">
        <v>292</v>
      </c>
      <c r="L47" s="73" t="s">
        <v>296</v>
      </c>
      <c r="M47" s="78"/>
      <c r="N47" s="57"/>
      <c r="O47" s="57"/>
      <c r="P47" s="57"/>
      <c r="Q47" s="57"/>
      <c r="R47" s="57"/>
      <c r="S47" s="57"/>
      <c r="T47" s="57"/>
    </row>
    <row r="48" spans="1:20" hidden="1" x14ac:dyDescent="0.2">
      <c r="A48" s="71">
        <v>41</v>
      </c>
      <c r="B48" s="72" t="s">
        <v>289</v>
      </c>
      <c r="C48" s="73" t="s">
        <v>377</v>
      </c>
      <c r="D48" s="74" t="s">
        <v>378</v>
      </c>
      <c r="E48" s="75">
        <v>41030</v>
      </c>
      <c r="F48" s="75">
        <v>41040</v>
      </c>
      <c r="G48" s="76">
        <v>7229496.9704</v>
      </c>
      <c r="H48" s="76">
        <v>2366180.2384299999</v>
      </c>
      <c r="I48" s="76">
        <v>4863316.7319700001</v>
      </c>
      <c r="J48" s="75">
        <v>41040</v>
      </c>
      <c r="K48" s="79" t="s">
        <v>295</v>
      </c>
      <c r="L48" s="73" t="s">
        <v>296</v>
      </c>
      <c r="M48" s="78"/>
      <c r="N48" s="57"/>
      <c r="O48" s="57"/>
      <c r="P48" s="57"/>
      <c r="Q48" s="57"/>
      <c r="R48" s="57"/>
      <c r="S48" s="57"/>
      <c r="T48" s="57"/>
    </row>
    <row r="49" spans="1:20" ht="25.5" hidden="1" x14ac:dyDescent="0.2">
      <c r="A49" s="71">
        <v>42</v>
      </c>
      <c r="B49" s="72" t="s">
        <v>289</v>
      </c>
      <c r="C49" s="73" t="s">
        <v>379</v>
      </c>
      <c r="D49" s="74" t="s">
        <v>380</v>
      </c>
      <c r="E49" s="75">
        <v>41486</v>
      </c>
      <c r="F49" s="75">
        <v>41486</v>
      </c>
      <c r="G49" s="76">
        <v>3017939.9036999997</v>
      </c>
      <c r="H49" s="76">
        <v>846718.31516</v>
      </c>
      <c r="I49" s="76">
        <v>2171221.5885399999</v>
      </c>
      <c r="J49" s="75">
        <v>41486</v>
      </c>
      <c r="K49" s="79" t="s">
        <v>317</v>
      </c>
      <c r="L49" s="73" t="s">
        <v>296</v>
      </c>
      <c r="M49" s="78"/>
      <c r="N49" s="57"/>
      <c r="O49" s="57"/>
      <c r="P49" s="57"/>
      <c r="Q49" s="57"/>
      <c r="R49" s="57"/>
      <c r="S49" s="57"/>
      <c r="T49" s="57"/>
    </row>
    <row r="50" spans="1:20" hidden="1" x14ac:dyDescent="0.2">
      <c r="A50" s="71">
        <v>43</v>
      </c>
      <c r="B50" s="72" t="s">
        <v>289</v>
      </c>
      <c r="C50" s="73" t="s">
        <v>381</v>
      </c>
      <c r="D50" s="74" t="s">
        <v>382</v>
      </c>
      <c r="E50" s="75">
        <v>38352</v>
      </c>
      <c r="F50" s="75">
        <v>38352</v>
      </c>
      <c r="G50" s="76">
        <v>1095928.60207</v>
      </c>
      <c r="H50" s="76">
        <v>499392.70431</v>
      </c>
      <c r="I50" s="76">
        <v>596535.89775999996</v>
      </c>
      <c r="J50" s="75">
        <v>38352</v>
      </c>
      <c r="K50" s="79" t="s">
        <v>295</v>
      </c>
      <c r="L50" s="73" t="s">
        <v>296</v>
      </c>
      <c r="M50" s="78"/>
      <c r="N50" s="57"/>
      <c r="O50" s="57"/>
      <c r="P50" s="57"/>
      <c r="Q50" s="57"/>
      <c r="R50" s="57"/>
      <c r="S50" s="57"/>
      <c r="T50" s="57"/>
    </row>
    <row r="51" spans="1:20" hidden="1" x14ac:dyDescent="0.2">
      <c r="A51" s="71">
        <v>44</v>
      </c>
      <c r="B51" s="72" t="s">
        <v>289</v>
      </c>
      <c r="C51" s="73" t="s">
        <v>383</v>
      </c>
      <c r="D51" s="74" t="s">
        <v>384</v>
      </c>
      <c r="E51" s="75">
        <v>40528</v>
      </c>
      <c r="F51" s="75">
        <v>40528</v>
      </c>
      <c r="G51" s="76">
        <v>3946939.1487099999</v>
      </c>
      <c r="H51" s="76">
        <v>1123619.99132</v>
      </c>
      <c r="I51" s="76">
        <v>2823319.1573899998</v>
      </c>
      <c r="J51" s="75">
        <v>40528</v>
      </c>
      <c r="K51" s="79" t="s">
        <v>295</v>
      </c>
      <c r="L51" s="73" t="s">
        <v>296</v>
      </c>
      <c r="M51" s="78"/>
      <c r="N51" s="57"/>
      <c r="O51" s="57"/>
      <c r="P51" s="57"/>
      <c r="Q51" s="57"/>
      <c r="R51" s="57"/>
      <c r="S51" s="57"/>
      <c r="T51" s="57"/>
    </row>
    <row r="52" spans="1:20" hidden="1" x14ac:dyDescent="0.2">
      <c r="A52" s="71">
        <v>45</v>
      </c>
      <c r="B52" s="72" t="s">
        <v>289</v>
      </c>
      <c r="C52" s="73" t="s">
        <v>383</v>
      </c>
      <c r="D52" s="74" t="s">
        <v>385</v>
      </c>
      <c r="E52" s="75">
        <v>44922</v>
      </c>
      <c r="F52" s="75">
        <v>44922</v>
      </c>
      <c r="G52" s="76">
        <v>59326.392700000004</v>
      </c>
      <c r="H52" s="76">
        <v>889.89588000000003</v>
      </c>
      <c r="I52" s="76">
        <v>58436.49682</v>
      </c>
      <c r="J52" s="75">
        <v>44922</v>
      </c>
      <c r="K52" s="79" t="s">
        <v>295</v>
      </c>
      <c r="L52" s="73" t="s">
        <v>296</v>
      </c>
      <c r="M52" s="78"/>
      <c r="N52" s="57"/>
      <c r="O52" s="57"/>
      <c r="P52" s="57"/>
      <c r="Q52" s="57"/>
      <c r="R52" s="57"/>
      <c r="S52" s="57"/>
      <c r="T52" s="57"/>
    </row>
    <row r="53" spans="1:20" hidden="1" x14ac:dyDescent="0.2">
      <c r="A53" s="71">
        <v>46</v>
      </c>
      <c r="B53" s="72" t="s">
        <v>289</v>
      </c>
      <c r="C53" s="73" t="s">
        <v>386</v>
      </c>
      <c r="D53" s="74" t="s">
        <v>387</v>
      </c>
      <c r="E53" s="75">
        <v>41530</v>
      </c>
      <c r="F53" s="75">
        <v>41530</v>
      </c>
      <c r="G53" s="76">
        <v>7767617.5228699995</v>
      </c>
      <c r="H53" s="76">
        <v>2029518.1957400001</v>
      </c>
      <c r="I53" s="76">
        <v>5738099.3271300001</v>
      </c>
      <c r="J53" s="75">
        <v>41530</v>
      </c>
      <c r="K53" s="79" t="s">
        <v>295</v>
      </c>
      <c r="L53" s="73" t="s">
        <v>296</v>
      </c>
      <c r="M53" s="78"/>
      <c r="N53" s="57"/>
      <c r="O53" s="57"/>
      <c r="P53" s="57"/>
      <c r="Q53" s="57"/>
      <c r="R53" s="57"/>
      <c r="S53" s="57"/>
      <c r="T53" s="57"/>
    </row>
    <row r="54" spans="1:20" hidden="1" x14ac:dyDescent="0.2">
      <c r="A54" s="71">
        <v>47</v>
      </c>
      <c r="B54" s="72" t="s">
        <v>289</v>
      </c>
      <c r="C54" s="73" t="s">
        <v>388</v>
      </c>
      <c r="D54" s="74" t="s">
        <v>389</v>
      </c>
      <c r="E54" s="75">
        <v>36525</v>
      </c>
      <c r="F54" s="75">
        <v>36525</v>
      </c>
      <c r="G54" s="76">
        <v>5321243.84155</v>
      </c>
      <c r="H54" s="76">
        <v>1150927.63417</v>
      </c>
      <c r="I54" s="76">
        <v>4170316.20738</v>
      </c>
      <c r="J54" s="75">
        <v>36525</v>
      </c>
      <c r="K54" s="79" t="s">
        <v>326</v>
      </c>
      <c r="L54" s="73" t="s">
        <v>296</v>
      </c>
      <c r="M54" s="78"/>
      <c r="N54" s="57"/>
      <c r="O54" s="57"/>
      <c r="P54" s="57"/>
      <c r="Q54" s="57"/>
      <c r="R54" s="57"/>
      <c r="S54" s="57"/>
      <c r="T54" s="57"/>
    </row>
    <row r="55" spans="1:20" hidden="1" x14ac:dyDescent="0.2">
      <c r="A55" s="71">
        <v>48</v>
      </c>
      <c r="B55" s="72" t="s">
        <v>289</v>
      </c>
      <c r="C55" s="73" t="s">
        <v>388</v>
      </c>
      <c r="D55" s="74" t="s">
        <v>390</v>
      </c>
      <c r="E55" s="75">
        <v>44998</v>
      </c>
      <c r="F55" s="75">
        <v>44998</v>
      </c>
      <c r="G55" s="76">
        <v>216790.55674999999</v>
      </c>
      <c r="H55" s="76">
        <v>1748.3109299999999</v>
      </c>
      <c r="I55" s="76">
        <v>215042.24581999998</v>
      </c>
      <c r="J55" s="75">
        <v>44998</v>
      </c>
      <c r="K55" s="79" t="s">
        <v>326</v>
      </c>
      <c r="L55" s="73" t="s">
        <v>296</v>
      </c>
      <c r="M55" s="78"/>
      <c r="N55" s="57"/>
      <c r="O55" s="57"/>
      <c r="P55" s="57"/>
      <c r="Q55" s="57"/>
      <c r="R55" s="57"/>
      <c r="S55" s="57"/>
      <c r="T55" s="57"/>
    </row>
    <row r="56" spans="1:20" ht="25.5" hidden="1" x14ac:dyDescent="0.2">
      <c r="A56" s="71">
        <v>49</v>
      </c>
      <c r="B56" s="72" t="s">
        <v>289</v>
      </c>
      <c r="C56" s="73" t="s">
        <v>391</v>
      </c>
      <c r="D56" s="74" t="s">
        <v>392</v>
      </c>
      <c r="E56" s="75">
        <v>43585</v>
      </c>
      <c r="F56" s="75">
        <v>43585</v>
      </c>
      <c r="G56" s="76">
        <v>161461.36997999999</v>
      </c>
      <c r="H56" s="76">
        <v>20182.671079999996</v>
      </c>
      <c r="I56" s="76">
        <v>141278.69890000002</v>
      </c>
      <c r="J56" s="75">
        <v>43585</v>
      </c>
      <c r="K56" s="79" t="s">
        <v>339</v>
      </c>
      <c r="L56" s="73" t="s">
        <v>296</v>
      </c>
      <c r="M56" s="78"/>
      <c r="N56" s="57"/>
      <c r="O56" s="57"/>
      <c r="P56" s="57"/>
      <c r="Q56" s="57"/>
      <c r="R56" s="57"/>
      <c r="S56" s="57"/>
      <c r="T56" s="57"/>
    </row>
    <row r="57" spans="1:20" hidden="1" x14ac:dyDescent="0.2">
      <c r="A57" s="71">
        <v>50</v>
      </c>
      <c r="B57" s="72" t="s">
        <v>289</v>
      </c>
      <c r="C57" s="73" t="s">
        <v>391</v>
      </c>
      <c r="D57" s="74" t="s">
        <v>393</v>
      </c>
      <c r="E57" s="75">
        <v>35064</v>
      </c>
      <c r="F57" s="75">
        <v>40087</v>
      </c>
      <c r="G57" s="76">
        <v>3271799.9173300001</v>
      </c>
      <c r="H57" s="76">
        <v>841281.52105999994</v>
      </c>
      <c r="I57" s="76">
        <v>2430518.3962699999</v>
      </c>
      <c r="J57" s="75">
        <v>40087</v>
      </c>
      <c r="K57" s="79" t="s">
        <v>339</v>
      </c>
      <c r="L57" s="73" t="s">
        <v>296</v>
      </c>
      <c r="M57" s="78"/>
      <c r="N57" s="57"/>
      <c r="O57" s="57"/>
      <c r="P57" s="57"/>
      <c r="Q57" s="57"/>
      <c r="R57" s="57"/>
      <c r="S57" s="57"/>
      <c r="T57" s="57"/>
    </row>
    <row r="58" spans="1:20" hidden="1" x14ac:dyDescent="0.2">
      <c r="A58" s="71">
        <v>51</v>
      </c>
      <c r="B58" s="72" t="s">
        <v>289</v>
      </c>
      <c r="C58" s="73" t="s">
        <v>394</v>
      </c>
      <c r="D58" s="74" t="s">
        <v>395</v>
      </c>
      <c r="E58" s="75">
        <v>45104</v>
      </c>
      <c r="F58" s="75">
        <v>45104</v>
      </c>
      <c r="G58" s="76">
        <v>44500</v>
      </c>
      <c r="H58" s="76">
        <v>0</v>
      </c>
      <c r="I58" s="76">
        <v>44500</v>
      </c>
      <c r="J58" s="75">
        <v>45104</v>
      </c>
      <c r="K58" s="79" t="s">
        <v>396</v>
      </c>
      <c r="L58" s="73" t="s">
        <v>296</v>
      </c>
      <c r="M58" s="78"/>
      <c r="N58" s="57"/>
      <c r="O58" s="57"/>
      <c r="P58" s="57"/>
      <c r="Q58" s="57"/>
      <c r="R58" s="57"/>
      <c r="S58" s="57"/>
      <c r="T58" s="57"/>
    </row>
    <row r="59" spans="1:20" hidden="1" x14ac:dyDescent="0.2">
      <c r="A59" s="71">
        <v>52</v>
      </c>
      <c r="B59" s="72" t="s">
        <v>289</v>
      </c>
      <c r="C59" s="73" t="s">
        <v>397</v>
      </c>
      <c r="D59" s="74" t="s">
        <v>395</v>
      </c>
      <c r="E59" s="75">
        <v>45104</v>
      </c>
      <c r="F59" s="75">
        <v>45104</v>
      </c>
      <c r="G59" s="76">
        <v>44500</v>
      </c>
      <c r="H59" s="76">
        <v>0</v>
      </c>
      <c r="I59" s="76">
        <v>44500</v>
      </c>
      <c r="J59" s="75">
        <v>45104</v>
      </c>
      <c r="K59" s="79" t="s">
        <v>396</v>
      </c>
      <c r="L59" s="73" t="s">
        <v>296</v>
      </c>
      <c r="M59" s="78"/>
      <c r="N59" s="57"/>
      <c r="O59" s="57"/>
      <c r="P59" s="57"/>
      <c r="Q59" s="57"/>
      <c r="R59" s="57"/>
      <c r="S59" s="57"/>
      <c r="T59" s="57"/>
    </row>
    <row r="60" spans="1:20" hidden="1" x14ac:dyDescent="0.2">
      <c r="A60" s="71">
        <v>53</v>
      </c>
      <c r="B60" s="72" t="s">
        <v>289</v>
      </c>
      <c r="C60" s="73" t="s">
        <v>398</v>
      </c>
      <c r="D60" s="74" t="s">
        <v>399</v>
      </c>
      <c r="E60" s="75">
        <v>28856</v>
      </c>
      <c r="F60" s="75">
        <v>28856</v>
      </c>
      <c r="G60" s="76">
        <v>2980755.85274</v>
      </c>
      <c r="H60" s="76">
        <v>916785.48514999996</v>
      </c>
      <c r="I60" s="76">
        <v>2063970.3675899999</v>
      </c>
      <c r="J60" s="75">
        <v>28856</v>
      </c>
      <c r="K60" s="79" t="s">
        <v>396</v>
      </c>
      <c r="L60" s="73" t="s">
        <v>296</v>
      </c>
      <c r="M60" s="78"/>
      <c r="N60" s="57"/>
      <c r="O60" s="57"/>
      <c r="P60" s="57"/>
      <c r="Q60" s="57"/>
      <c r="R60" s="57"/>
      <c r="S60" s="57"/>
      <c r="T60" s="57"/>
    </row>
    <row r="61" spans="1:20" hidden="1" x14ac:dyDescent="0.2">
      <c r="A61" s="71">
        <v>54</v>
      </c>
      <c r="B61" s="72" t="s">
        <v>289</v>
      </c>
      <c r="C61" s="73" t="s">
        <v>398</v>
      </c>
      <c r="D61" s="74" t="s">
        <v>399</v>
      </c>
      <c r="E61" s="75">
        <v>44973</v>
      </c>
      <c r="F61" s="75">
        <v>44973</v>
      </c>
      <c r="G61" s="76">
        <v>380561.23700000002</v>
      </c>
      <c r="H61" s="76">
        <v>3975.5057700000002</v>
      </c>
      <c r="I61" s="76">
        <v>376585.73123000003</v>
      </c>
      <c r="J61" s="75">
        <v>44973</v>
      </c>
      <c r="K61" s="79" t="s">
        <v>396</v>
      </c>
      <c r="L61" s="73" t="s">
        <v>296</v>
      </c>
      <c r="M61" s="78"/>
      <c r="N61" s="57"/>
      <c r="O61" s="57"/>
      <c r="P61" s="57"/>
      <c r="Q61" s="57"/>
      <c r="R61" s="57"/>
      <c r="S61" s="57"/>
      <c r="T61" s="57"/>
    </row>
    <row r="62" spans="1:20" hidden="1" x14ac:dyDescent="0.2">
      <c r="A62" s="71">
        <v>55</v>
      </c>
      <c r="B62" s="72" t="s">
        <v>289</v>
      </c>
      <c r="C62" s="73" t="s">
        <v>400</v>
      </c>
      <c r="D62" s="74" t="s">
        <v>401</v>
      </c>
      <c r="E62" s="75">
        <v>36007</v>
      </c>
      <c r="F62" s="75">
        <v>36007</v>
      </c>
      <c r="G62" s="76">
        <v>794243.08962999994</v>
      </c>
      <c r="H62" s="76">
        <v>403206.69872000004</v>
      </c>
      <c r="I62" s="76">
        <v>391036.39091000002</v>
      </c>
      <c r="J62" s="75">
        <v>36007</v>
      </c>
      <c r="K62" s="79" t="s">
        <v>326</v>
      </c>
      <c r="L62" s="73" t="s">
        <v>296</v>
      </c>
      <c r="M62" s="78"/>
      <c r="N62" s="57"/>
      <c r="O62" s="57"/>
      <c r="P62" s="57"/>
      <c r="Q62" s="57"/>
      <c r="R62" s="57"/>
      <c r="S62" s="57"/>
      <c r="T62" s="57"/>
    </row>
    <row r="63" spans="1:20" hidden="1" x14ac:dyDescent="0.2">
      <c r="A63" s="71">
        <v>56</v>
      </c>
      <c r="B63" s="72" t="s">
        <v>289</v>
      </c>
      <c r="C63" s="73" t="s">
        <v>402</v>
      </c>
      <c r="D63" s="74" t="s">
        <v>403</v>
      </c>
      <c r="E63" s="75">
        <v>39080</v>
      </c>
      <c r="F63" s="75">
        <v>39080</v>
      </c>
      <c r="G63" s="76">
        <v>2123599.6683499999</v>
      </c>
      <c r="H63" s="76">
        <v>972077.88283999998</v>
      </c>
      <c r="I63" s="76">
        <v>1151521.7855100001</v>
      </c>
      <c r="J63" s="75">
        <v>39080</v>
      </c>
      <c r="K63" s="79" t="s">
        <v>326</v>
      </c>
      <c r="L63" s="73" t="s">
        <v>296</v>
      </c>
      <c r="M63" s="78"/>
      <c r="N63" s="57"/>
      <c r="O63" s="57"/>
      <c r="P63" s="57"/>
      <c r="Q63" s="57"/>
      <c r="R63" s="57"/>
      <c r="S63" s="57"/>
      <c r="T63" s="57"/>
    </row>
    <row r="64" spans="1:20" hidden="1" x14ac:dyDescent="0.2">
      <c r="A64" s="71">
        <v>57</v>
      </c>
      <c r="B64" s="72" t="s">
        <v>289</v>
      </c>
      <c r="C64" s="73" t="s">
        <v>404</v>
      </c>
      <c r="D64" s="74" t="s">
        <v>405</v>
      </c>
      <c r="E64" s="75">
        <v>34192</v>
      </c>
      <c r="F64" s="75">
        <v>34192</v>
      </c>
      <c r="G64" s="76">
        <v>6594768.2348699998</v>
      </c>
      <c r="H64" s="76">
        <v>1100753.64983</v>
      </c>
      <c r="I64" s="76">
        <v>5494014.5850400003</v>
      </c>
      <c r="J64" s="75">
        <v>34192</v>
      </c>
      <c r="K64" s="79" t="s">
        <v>396</v>
      </c>
      <c r="L64" s="73" t="s">
        <v>296</v>
      </c>
      <c r="M64" s="78"/>
      <c r="N64" s="57"/>
      <c r="O64" s="57"/>
      <c r="P64" s="57"/>
      <c r="Q64" s="57"/>
      <c r="R64" s="57"/>
      <c r="S64" s="57"/>
      <c r="T64" s="57"/>
    </row>
    <row r="65" spans="1:20" hidden="1" x14ac:dyDescent="0.2">
      <c r="A65" s="71">
        <v>58</v>
      </c>
      <c r="B65" s="72" t="s">
        <v>289</v>
      </c>
      <c r="C65" s="73" t="s">
        <v>406</v>
      </c>
      <c r="D65" s="74" t="s">
        <v>407</v>
      </c>
      <c r="E65" s="75">
        <v>33878</v>
      </c>
      <c r="F65" s="75">
        <v>33878</v>
      </c>
      <c r="G65" s="76">
        <v>1102814.73603</v>
      </c>
      <c r="H65" s="76">
        <v>464429.31695999997</v>
      </c>
      <c r="I65" s="76">
        <v>638385.41907000006</v>
      </c>
      <c r="J65" s="75">
        <v>33878</v>
      </c>
      <c r="K65" s="79" t="s">
        <v>396</v>
      </c>
      <c r="L65" s="73" t="s">
        <v>296</v>
      </c>
      <c r="M65" s="78"/>
      <c r="N65" s="57"/>
      <c r="O65" s="57"/>
      <c r="P65" s="57"/>
      <c r="Q65" s="57"/>
      <c r="R65" s="57"/>
      <c r="S65" s="57"/>
      <c r="T65" s="57"/>
    </row>
    <row r="66" spans="1:20" hidden="1" x14ac:dyDescent="0.2">
      <c r="A66" s="71">
        <v>59</v>
      </c>
      <c r="B66" s="72" t="s">
        <v>289</v>
      </c>
      <c r="C66" s="73" t="s">
        <v>408</v>
      </c>
      <c r="D66" s="74" t="s">
        <v>409</v>
      </c>
      <c r="E66" s="75">
        <v>43662</v>
      </c>
      <c r="F66" s="75">
        <v>43131</v>
      </c>
      <c r="G66" s="76">
        <v>12391018.90233</v>
      </c>
      <c r="H66" s="76">
        <v>2236779.8195599997</v>
      </c>
      <c r="I66" s="76">
        <v>10154239.082770001</v>
      </c>
      <c r="J66" s="75">
        <v>43131</v>
      </c>
      <c r="K66" s="79" t="s">
        <v>410</v>
      </c>
      <c r="L66" s="73" t="s">
        <v>296</v>
      </c>
      <c r="M66" s="78"/>
      <c r="N66" s="57"/>
      <c r="O66" s="57"/>
      <c r="P66" s="57"/>
      <c r="Q66" s="57"/>
      <c r="R66" s="57"/>
      <c r="S66" s="57"/>
      <c r="T66" s="57"/>
    </row>
    <row r="67" spans="1:20" hidden="1" x14ac:dyDescent="0.2">
      <c r="A67" s="71">
        <v>60</v>
      </c>
      <c r="B67" s="72" t="s">
        <v>289</v>
      </c>
      <c r="C67" s="73" t="s">
        <v>411</v>
      </c>
      <c r="D67" s="74" t="s">
        <v>412</v>
      </c>
      <c r="E67" s="75">
        <v>37729</v>
      </c>
      <c r="F67" s="75">
        <v>37729</v>
      </c>
      <c r="G67" s="76">
        <v>7389045.0451499997</v>
      </c>
      <c r="H67" s="76">
        <v>1620736.23333</v>
      </c>
      <c r="I67" s="76">
        <v>5768308.8118199995</v>
      </c>
      <c r="J67" s="75">
        <v>37729</v>
      </c>
      <c r="K67" s="79" t="s">
        <v>413</v>
      </c>
      <c r="L67" s="73" t="s">
        <v>296</v>
      </c>
      <c r="M67" s="78"/>
      <c r="N67" s="57"/>
      <c r="O67" s="57"/>
      <c r="P67" s="57"/>
      <c r="Q67" s="57"/>
      <c r="R67" s="57"/>
      <c r="S67" s="57"/>
      <c r="T67" s="57"/>
    </row>
    <row r="68" spans="1:20" hidden="1" x14ac:dyDescent="0.2">
      <c r="A68" s="71">
        <v>61</v>
      </c>
      <c r="B68" s="72" t="s">
        <v>289</v>
      </c>
      <c r="C68" s="73" t="s">
        <v>414</v>
      </c>
      <c r="D68" s="74" t="s">
        <v>415</v>
      </c>
      <c r="E68" s="75">
        <v>44469</v>
      </c>
      <c r="F68" s="75">
        <v>44469</v>
      </c>
      <c r="G68" s="76">
        <v>60341038.038949996</v>
      </c>
      <c r="H68" s="76">
        <v>3167916.1913600001</v>
      </c>
      <c r="I68" s="76">
        <v>57173121.847589999</v>
      </c>
      <c r="J68" s="75">
        <v>44469</v>
      </c>
      <c r="K68" s="79" t="s">
        <v>295</v>
      </c>
      <c r="L68" s="73" t="s">
        <v>296</v>
      </c>
      <c r="M68" s="78"/>
      <c r="N68" s="57"/>
      <c r="O68" s="57"/>
      <c r="P68" s="57"/>
      <c r="Q68" s="57"/>
      <c r="R68" s="57"/>
      <c r="S68" s="57"/>
      <c r="T68" s="57"/>
    </row>
    <row r="69" spans="1:20" hidden="1" x14ac:dyDescent="0.2">
      <c r="A69" s="71">
        <v>62</v>
      </c>
      <c r="B69" s="72" t="s">
        <v>289</v>
      </c>
      <c r="C69" s="73" t="s">
        <v>416</v>
      </c>
      <c r="D69" s="74" t="s">
        <v>417</v>
      </c>
      <c r="E69" s="75">
        <v>40500</v>
      </c>
      <c r="F69" s="75">
        <v>40500</v>
      </c>
      <c r="G69" s="76">
        <v>3098291.2919999999</v>
      </c>
      <c r="H69" s="76">
        <v>1286096.35271</v>
      </c>
      <c r="I69" s="76">
        <v>1812194.9392899999</v>
      </c>
      <c r="J69" s="75">
        <v>40500</v>
      </c>
      <c r="K69" s="79" t="s">
        <v>295</v>
      </c>
      <c r="L69" s="73" t="s">
        <v>296</v>
      </c>
      <c r="M69" s="78"/>
      <c r="N69" s="57"/>
      <c r="O69" s="57"/>
      <c r="P69" s="57"/>
      <c r="Q69" s="57"/>
      <c r="R69" s="57"/>
      <c r="S69" s="57"/>
      <c r="T69" s="57"/>
    </row>
    <row r="70" spans="1:20" hidden="1" x14ac:dyDescent="0.2">
      <c r="A70" s="71">
        <v>63</v>
      </c>
      <c r="B70" s="72" t="s">
        <v>289</v>
      </c>
      <c r="C70" s="73" t="s">
        <v>418</v>
      </c>
      <c r="D70" s="74" t="s">
        <v>419</v>
      </c>
      <c r="E70" s="75">
        <v>38671</v>
      </c>
      <c r="F70" s="75">
        <v>38671</v>
      </c>
      <c r="G70" s="76">
        <v>5397241.1673699999</v>
      </c>
      <c r="H70" s="76">
        <v>755811.26407999999</v>
      </c>
      <c r="I70" s="76">
        <v>4641429.9032899998</v>
      </c>
      <c r="J70" s="75">
        <v>38671</v>
      </c>
      <c r="K70" s="79" t="s">
        <v>295</v>
      </c>
      <c r="L70" s="73" t="s">
        <v>296</v>
      </c>
      <c r="M70" s="78"/>
      <c r="N70" s="57"/>
      <c r="O70" s="57"/>
      <c r="P70" s="57"/>
      <c r="Q70" s="57"/>
      <c r="R70" s="57"/>
      <c r="S70" s="57"/>
      <c r="T70" s="57"/>
    </row>
    <row r="71" spans="1:20" hidden="1" x14ac:dyDescent="0.2">
      <c r="A71" s="71">
        <v>64</v>
      </c>
      <c r="B71" s="72" t="s">
        <v>289</v>
      </c>
      <c r="C71" s="73" t="s">
        <v>420</v>
      </c>
      <c r="D71" s="74" t="s">
        <v>421</v>
      </c>
      <c r="E71" s="75">
        <v>35579</v>
      </c>
      <c r="F71" s="75">
        <v>35579</v>
      </c>
      <c r="G71" s="76">
        <v>5951543.932</v>
      </c>
      <c r="H71" s="76">
        <v>1148465.5514</v>
      </c>
      <c r="I71" s="76">
        <v>4803078.3806000007</v>
      </c>
      <c r="J71" s="75">
        <v>35579</v>
      </c>
      <c r="K71" s="79" t="s">
        <v>292</v>
      </c>
      <c r="L71" s="73" t="s">
        <v>296</v>
      </c>
      <c r="M71" s="78"/>
      <c r="N71" s="57"/>
      <c r="O71" s="57"/>
      <c r="P71" s="57"/>
      <c r="Q71" s="57"/>
      <c r="R71" s="57"/>
      <c r="S71" s="57"/>
      <c r="T71" s="57"/>
    </row>
    <row r="72" spans="1:20" hidden="1" x14ac:dyDescent="0.2">
      <c r="A72" s="71">
        <v>65</v>
      </c>
      <c r="B72" s="72" t="s">
        <v>289</v>
      </c>
      <c r="C72" s="73" t="s">
        <v>422</v>
      </c>
      <c r="D72" s="74" t="s">
        <v>423</v>
      </c>
      <c r="E72" s="75">
        <v>38439</v>
      </c>
      <c r="F72" s="75">
        <v>38439</v>
      </c>
      <c r="G72" s="76">
        <v>12509388.290170001</v>
      </c>
      <c r="H72" s="76">
        <v>2464123.5772800003</v>
      </c>
      <c r="I72" s="76">
        <v>10045264.712889999</v>
      </c>
      <c r="J72" s="75">
        <v>38439</v>
      </c>
      <c r="K72" s="79" t="s">
        <v>307</v>
      </c>
      <c r="L72" s="73" t="s">
        <v>296</v>
      </c>
      <c r="M72" s="78"/>
      <c r="N72" s="57"/>
      <c r="O72" s="57"/>
      <c r="P72" s="57"/>
      <c r="Q72" s="57"/>
      <c r="R72" s="57"/>
      <c r="S72" s="57"/>
      <c r="T72" s="57"/>
    </row>
    <row r="73" spans="1:20" ht="25.5" hidden="1" x14ac:dyDescent="0.2">
      <c r="A73" s="71">
        <v>66</v>
      </c>
      <c r="B73" s="72" t="s">
        <v>289</v>
      </c>
      <c r="C73" s="73" t="s">
        <v>424</v>
      </c>
      <c r="D73" s="74" t="s">
        <v>425</v>
      </c>
      <c r="E73" s="75">
        <v>38712</v>
      </c>
      <c r="F73" s="75">
        <v>38712</v>
      </c>
      <c r="G73" s="76">
        <v>98503.038310000004</v>
      </c>
      <c r="H73" s="76">
        <v>46546.389390000004</v>
      </c>
      <c r="I73" s="76">
        <v>51956.64892</v>
      </c>
      <c r="J73" s="75">
        <v>38712</v>
      </c>
      <c r="K73" s="79" t="s">
        <v>317</v>
      </c>
      <c r="L73" s="73" t="s">
        <v>296</v>
      </c>
      <c r="M73" s="78"/>
      <c r="N73" s="57"/>
      <c r="O73" s="57"/>
      <c r="P73" s="57"/>
      <c r="Q73" s="57"/>
      <c r="R73" s="57"/>
      <c r="S73" s="57"/>
      <c r="T73" s="57"/>
    </row>
    <row r="74" spans="1:20" ht="25.5" hidden="1" x14ac:dyDescent="0.2">
      <c r="A74" s="71">
        <v>67</v>
      </c>
      <c r="B74" s="72" t="s">
        <v>289</v>
      </c>
      <c r="C74" s="73" t="s">
        <v>426</v>
      </c>
      <c r="D74" s="74" t="s">
        <v>427</v>
      </c>
      <c r="E74" s="75">
        <v>43190</v>
      </c>
      <c r="F74" s="75">
        <v>43190</v>
      </c>
      <c r="G74" s="76">
        <v>750272.03953999991</v>
      </c>
      <c r="H74" s="76">
        <v>110735.39620999999</v>
      </c>
      <c r="I74" s="76">
        <v>639536.64332999999</v>
      </c>
      <c r="J74" s="75">
        <v>43190</v>
      </c>
      <c r="K74" s="79" t="s">
        <v>317</v>
      </c>
      <c r="L74" s="73" t="s">
        <v>296</v>
      </c>
      <c r="M74" s="78"/>
      <c r="N74" s="57"/>
      <c r="O74" s="57"/>
      <c r="P74" s="57"/>
      <c r="Q74" s="57"/>
      <c r="R74" s="57"/>
      <c r="S74" s="57"/>
      <c r="T74" s="57"/>
    </row>
    <row r="75" spans="1:20" ht="25.5" hidden="1" x14ac:dyDescent="0.2">
      <c r="A75" s="71">
        <v>68</v>
      </c>
      <c r="B75" s="72" t="s">
        <v>289</v>
      </c>
      <c r="C75" s="73" t="s">
        <v>428</v>
      </c>
      <c r="D75" s="74" t="s">
        <v>429</v>
      </c>
      <c r="E75" s="75">
        <v>37984</v>
      </c>
      <c r="F75" s="75">
        <v>37984</v>
      </c>
      <c r="G75" s="76">
        <v>11952971.37951</v>
      </c>
      <c r="H75" s="76">
        <v>2489483.1356599997</v>
      </c>
      <c r="I75" s="76">
        <v>9463488.2438500002</v>
      </c>
      <c r="J75" s="75">
        <v>37984</v>
      </c>
      <c r="K75" s="79" t="s">
        <v>317</v>
      </c>
      <c r="L75" s="73" t="s">
        <v>296</v>
      </c>
      <c r="M75" s="78"/>
      <c r="N75" s="57"/>
      <c r="O75" s="57"/>
      <c r="P75" s="57"/>
      <c r="Q75" s="57"/>
      <c r="R75" s="57"/>
      <c r="S75" s="57"/>
      <c r="T75" s="57"/>
    </row>
    <row r="76" spans="1:20" ht="25.5" hidden="1" x14ac:dyDescent="0.2">
      <c r="A76" s="71">
        <v>69</v>
      </c>
      <c r="B76" s="72" t="s">
        <v>289</v>
      </c>
      <c r="C76" s="73" t="s">
        <v>430</v>
      </c>
      <c r="D76" s="74" t="s">
        <v>431</v>
      </c>
      <c r="E76" s="75">
        <v>28491</v>
      </c>
      <c r="F76" s="75">
        <v>28491</v>
      </c>
      <c r="G76" s="76">
        <v>4495005.1218800005</v>
      </c>
      <c r="H76" s="76">
        <v>713831.10284000007</v>
      </c>
      <c r="I76" s="76">
        <v>3781174.0190400002</v>
      </c>
      <c r="J76" s="75">
        <v>28491</v>
      </c>
      <c r="K76" s="79" t="s">
        <v>432</v>
      </c>
      <c r="L76" s="73" t="s">
        <v>296</v>
      </c>
      <c r="M76" s="78"/>
      <c r="N76" s="57"/>
      <c r="O76" s="57"/>
      <c r="P76" s="57"/>
      <c r="Q76" s="57"/>
      <c r="R76" s="57"/>
      <c r="S76" s="57"/>
      <c r="T76" s="57"/>
    </row>
    <row r="77" spans="1:20" ht="25.5" hidden="1" x14ac:dyDescent="0.2">
      <c r="A77" s="71">
        <v>70</v>
      </c>
      <c r="B77" s="72" t="s">
        <v>289</v>
      </c>
      <c r="C77" s="73" t="s">
        <v>433</v>
      </c>
      <c r="D77" s="74" t="s">
        <v>434</v>
      </c>
      <c r="E77" s="75">
        <v>44144</v>
      </c>
      <c r="F77" s="75">
        <v>44144</v>
      </c>
      <c r="G77" s="76">
        <v>341369.46339999995</v>
      </c>
      <c r="H77" s="76">
        <v>26453.51756</v>
      </c>
      <c r="I77" s="76">
        <v>314915.94584</v>
      </c>
      <c r="J77" s="75">
        <v>44144</v>
      </c>
      <c r="K77" s="79" t="s">
        <v>314</v>
      </c>
      <c r="L77" s="73" t="s">
        <v>296</v>
      </c>
      <c r="M77" s="78"/>
      <c r="N77" s="57"/>
      <c r="O77" s="57"/>
      <c r="P77" s="57"/>
      <c r="Q77" s="57"/>
      <c r="R77" s="57"/>
      <c r="S77" s="57"/>
      <c r="T77" s="57"/>
    </row>
    <row r="78" spans="1:20" ht="25.5" hidden="1" x14ac:dyDescent="0.2">
      <c r="A78" s="71">
        <v>71</v>
      </c>
      <c r="B78" s="72" t="s">
        <v>289</v>
      </c>
      <c r="C78" s="73" t="s">
        <v>435</v>
      </c>
      <c r="D78" s="74" t="s">
        <v>436</v>
      </c>
      <c r="E78" s="75">
        <v>39652</v>
      </c>
      <c r="F78" s="75">
        <v>39652</v>
      </c>
      <c r="G78" s="76">
        <v>60803.985310000004</v>
      </c>
      <c r="H78" s="76">
        <v>37702.435799999999</v>
      </c>
      <c r="I78" s="76">
        <v>23101.549510000001</v>
      </c>
      <c r="J78" s="75">
        <v>39652</v>
      </c>
      <c r="K78" s="79" t="s">
        <v>314</v>
      </c>
      <c r="L78" s="73" t="s">
        <v>296</v>
      </c>
      <c r="M78" s="78"/>
      <c r="N78" s="57"/>
      <c r="O78" s="57"/>
      <c r="P78" s="57"/>
      <c r="Q78" s="57"/>
      <c r="R78" s="57"/>
      <c r="S78" s="57"/>
      <c r="T78" s="57"/>
    </row>
    <row r="79" spans="1:20" ht="25.5" hidden="1" x14ac:dyDescent="0.2">
      <c r="A79" s="71">
        <v>72</v>
      </c>
      <c r="B79" s="72" t="s">
        <v>289</v>
      </c>
      <c r="C79" s="73" t="s">
        <v>437</v>
      </c>
      <c r="D79" s="74" t="s">
        <v>438</v>
      </c>
      <c r="E79" s="75">
        <v>36891</v>
      </c>
      <c r="F79" s="75">
        <v>36891</v>
      </c>
      <c r="G79" s="76">
        <v>1306768.06326</v>
      </c>
      <c r="H79" s="76">
        <v>547765.88063999999</v>
      </c>
      <c r="I79" s="76">
        <v>759002.18261999998</v>
      </c>
      <c r="J79" s="75">
        <v>36891</v>
      </c>
      <c r="K79" s="79" t="s">
        <v>314</v>
      </c>
      <c r="L79" s="73" t="s">
        <v>296</v>
      </c>
      <c r="M79" s="78"/>
      <c r="N79" s="57"/>
      <c r="O79" s="57"/>
      <c r="P79" s="57"/>
      <c r="Q79" s="57"/>
      <c r="R79" s="57"/>
      <c r="S79" s="57"/>
      <c r="T79" s="57"/>
    </row>
    <row r="80" spans="1:20" ht="25.5" hidden="1" x14ac:dyDescent="0.2">
      <c r="A80" s="71">
        <v>73</v>
      </c>
      <c r="B80" s="72" t="s">
        <v>289</v>
      </c>
      <c r="C80" s="73" t="s">
        <v>439</v>
      </c>
      <c r="D80" s="74" t="s">
        <v>440</v>
      </c>
      <c r="E80" s="75">
        <v>45104</v>
      </c>
      <c r="F80" s="75">
        <v>45104</v>
      </c>
      <c r="G80" s="76">
        <v>23321028.164820001</v>
      </c>
      <c r="H80" s="76">
        <v>0</v>
      </c>
      <c r="I80" s="76">
        <v>23321028.164820001</v>
      </c>
      <c r="J80" s="75">
        <v>45104</v>
      </c>
      <c r="K80" s="79" t="s">
        <v>314</v>
      </c>
      <c r="L80" s="73" t="s">
        <v>296</v>
      </c>
      <c r="M80" s="78"/>
      <c r="N80" s="57"/>
      <c r="O80" s="57"/>
      <c r="P80" s="57"/>
      <c r="Q80" s="57"/>
      <c r="R80" s="57"/>
      <c r="S80" s="57"/>
      <c r="T80" s="57"/>
    </row>
    <row r="81" spans="1:20" ht="25.5" hidden="1" x14ac:dyDescent="0.2">
      <c r="A81" s="71">
        <v>74</v>
      </c>
      <c r="B81" s="72" t="s">
        <v>289</v>
      </c>
      <c r="C81" s="73" t="s">
        <v>441</v>
      </c>
      <c r="D81" s="74" t="s">
        <v>442</v>
      </c>
      <c r="E81" s="75">
        <v>35061</v>
      </c>
      <c r="F81" s="75">
        <v>35061</v>
      </c>
      <c r="G81" s="76">
        <v>4372658.5002100002</v>
      </c>
      <c r="H81" s="76">
        <v>828043.01459999999</v>
      </c>
      <c r="I81" s="76">
        <v>3544615.4856100003</v>
      </c>
      <c r="J81" s="75">
        <v>35061</v>
      </c>
      <c r="K81" s="79" t="s">
        <v>314</v>
      </c>
      <c r="L81" s="73" t="s">
        <v>296</v>
      </c>
      <c r="M81" s="78"/>
      <c r="N81" s="57"/>
      <c r="O81" s="57"/>
      <c r="P81" s="57"/>
      <c r="Q81" s="57"/>
      <c r="R81" s="57"/>
      <c r="S81" s="57"/>
      <c r="T81" s="57"/>
    </row>
    <row r="82" spans="1:20" ht="25.5" hidden="1" x14ac:dyDescent="0.2">
      <c r="A82" s="71">
        <v>75</v>
      </c>
      <c r="B82" s="72" t="s">
        <v>289</v>
      </c>
      <c r="C82" s="73" t="s">
        <v>443</v>
      </c>
      <c r="D82" s="74" t="s">
        <v>444</v>
      </c>
      <c r="E82" s="75">
        <v>35014</v>
      </c>
      <c r="F82" s="75">
        <v>35014</v>
      </c>
      <c r="G82" s="76">
        <v>4958514.9338500006</v>
      </c>
      <c r="H82" s="76">
        <v>999701.30498999998</v>
      </c>
      <c r="I82" s="76">
        <v>3958813.6288600001</v>
      </c>
      <c r="J82" s="75">
        <v>35014</v>
      </c>
      <c r="K82" s="79" t="s">
        <v>314</v>
      </c>
      <c r="L82" s="73" t="s">
        <v>296</v>
      </c>
      <c r="M82" s="78"/>
      <c r="N82" s="57"/>
      <c r="O82" s="57"/>
      <c r="P82" s="57"/>
      <c r="Q82" s="57"/>
      <c r="R82" s="57"/>
      <c r="S82" s="57"/>
      <c r="T82" s="57"/>
    </row>
    <row r="83" spans="1:20" hidden="1" x14ac:dyDescent="0.2">
      <c r="A83" s="71">
        <v>76</v>
      </c>
      <c r="B83" s="72" t="s">
        <v>289</v>
      </c>
      <c r="C83" s="73" t="s">
        <v>445</v>
      </c>
      <c r="D83" s="74" t="s">
        <v>446</v>
      </c>
      <c r="E83" s="75">
        <v>31449</v>
      </c>
      <c r="F83" s="75">
        <v>37368</v>
      </c>
      <c r="G83" s="76">
        <v>2347341.9751599999</v>
      </c>
      <c r="H83" s="76">
        <v>1135983.9374300002</v>
      </c>
      <c r="I83" s="76">
        <v>1211358.03773</v>
      </c>
      <c r="J83" s="75">
        <v>37368</v>
      </c>
      <c r="K83" s="79" t="s">
        <v>311</v>
      </c>
      <c r="L83" s="73" t="s">
        <v>296</v>
      </c>
      <c r="M83" s="78"/>
      <c r="N83" s="57"/>
      <c r="O83" s="57"/>
      <c r="P83" s="57"/>
      <c r="Q83" s="57"/>
      <c r="R83" s="57"/>
      <c r="S83" s="57"/>
      <c r="T83" s="57"/>
    </row>
    <row r="84" spans="1:20" hidden="1" x14ac:dyDescent="0.2">
      <c r="A84" s="71">
        <v>77</v>
      </c>
      <c r="B84" s="72" t="s">
        <v>289</v>
      </c>
      <c r="C84" s="73" t="s">
        <v>447</v>
      </c>
      <c r="D84" s="74" t="s">
        <v>448</v>
      </c>
      <c r="E84" s="75">
        <v>38702</v>
      </c>
      <c r="F84" s="75">
        <v>38702</v>
      </c>
      <c r="G84" s="76">
        <v>125235.35011</v>
      </c>
      <c r="H84" s="76">
        <v>58944.055209999999</v>
      </c>
      <c r="I84" s="76">
        <v>66291.294899999994</v>
      </c>
      <c r="J84" s="75">
        <v>38702</v>
      </c>
      <c r="K84" s="79" t="s">
        <v>311</v>
      </c>
      <c r="L84" s="73" t="s">
        <v>296</v>
      </c>
      <c r="M84" s="78"/>
      <c r="N84" s="57"/>
      <c r="O84" s="57"/>
      <c r="P84" s="57"/>
      <c r="Q84" s="57"/>
      <c r="R84" s="57"/>
      <c r="S84" s="57"/>
      <c r="T84" s="57"/>
    </row>
    <row r="85" spans="1:20" hidden="1" x14ac:dyDescent="0.2">
      <c r="A85" s="71">
        <v>78</v>
      </c>
      <c r="B85" s="72" t="s">
        <v>289</v>
      </c>
      <c r="C85" s="73" t="s">
        <v>449</v>
      </c>
      <c r="D85" s="74" t="s">
        <v>450</v>
      </c>
      <c r="E85" s="75">
        <v>40878</v>
      </c>
      <c r="F85" s="75">
        <v>40878</v>
      </c>
      <c r="G85" s="76">
        <v>12504496.78779</v>
      </c>
      <c r="H85" s="76">
        <v>3802830.6564699998</v>
      </c>
      <c r="I85" s="76">
        <v>8701666.1313199997</v>
      </c>
      <c r="J85" s="75">
        <v>40878</v>
      </c>
      <c r="K85" s="79" t="s">
        <v>451</v>
      </c>
      <c r="L85" s="73" t="s">
        <v>296</v>
      </c>
      <c r="M85" s="78"/>
      <c r="N85" s="57"/>
      <c r="O85" s="57"/>
      <c r="P85" s="57"/>
      <c r="Q85" s="57"/>
      <c r="R85" s="57"/>
      <c r="S85" s="57"/>
      <c r="T85" s="57"/>
    </row>
    <row r="86" spans="1:20" hidden="1" x14ac:dyDescent="0.2">
      <c r="A86" s="71">
        <v>79</v>
      </c>
      <c r="B86" s="72" t="s">
        <v>289</v>
      </c>
      <c r="C86" s="73" t="s">
        <v>449</v>
      </c>
      <c r="D86" s="74" t="s">
        <v>452</v>
      </c>
      <c r="E86" s="75">
        <v>45044</v>
      </c>
      <c r="F86" s="75">
        <v>45044</v>
      </c>
      <c r="G86" s="76">
        <v>9000</v>
      </c>
      <c r="H86" s="76">
        <v>45</v>
      </c>
      <c r="I86" s="76">
        <v>8955</v>
      </c>
      <c r="J86" s="75">
        <v>45044</v>
      </c>
      <c r="K86" s="79" t="s">
        <v>451</v>
      </c>
      <c r="L86" s="73" t="s">
        <v>296</v>
      </c>
      <c r="M86" s="78"/>
      <c r="N86" s="57"/>
      <c r="O86" s="57"/>
      <c r="P86" s="57"/>
      <c r="Q86" s="57"/>
      <c r="R86" s="57"/>
      <c r="S86" s="57"/>
      <c r="T86" s="57"/>
    </row>
    <row r="87" spans="1:20" ht="25.5" hidden="1" x14ac:dyDescent="0.2">
      <c r="A87" s="71">
        <v>80</v>
      </c>
      <c r="B87" s="72" t="s">
        <v>289</v>
      </c>
      <c r="C87" s="73" t="s">
        <v>449</v>
      </c>
      <c r="D87" s="74" t="s">
        <v>453</v>
      </c>
      <c r="E87" s="75">
        <v>45044</v>
      </c>
      <c r="F87" s="75">
        <v>45044</v>
      </c>
      <c r="G87" s="76">
        <v>672</v>
      </c>
      <c r="H87" s="76">
        <v>3.36</v>
      </c>
      <c r="I87" s="76">
        <v>668.64</v>
      </c>
      <c r="J87" s="75">
        <v>45044</v>
      </c>
      <c r="K87" s="79" t="s">
        <v>451</v>
      </c>
      <c r="L87" s="73" t="s">
        <v>296</v>
      </c>
      <c r="M87" s="78"/>
      <c r="N87" s="57"/>
      <c r="O87" s="57"/>
      <c r="P87" s="57"/>
      <c r="Q87" s="57"/>
      <c r="R87" s="57"/>
      <c r="S87" s="57"/>
      <c r="T87" s="57"/>
    </row>
    <row r="88" spans="1:20" ht="25.5" hidden="1" x14ac:dyDescent="0.2">
      <c r="A88" s="71">
        <v>81</v>
      </c>
      <c r="B88" s="72" t="s">
        <v>289</v>
      </c>
      <c r="C88" s="73" t="s">
        <v>454</v>
      </c>
      <c r="D88" s="74" t="s">
        <v>455</v>
      </c>
      <c r="E88" s="75">
        <v>39869</v>
      </c>
      <c r="F88" s="75">
        <v>39869</v>
      </c>
      <c r="G88" s="76">
        <v>3665952.3539399998</v>
      </c>
      <c r="H88" s="76">
        <v>1055929.4168400001</v>
      </c>
      <c r="I88" s="76">
        <v>2610022.9370999997</v>
      </c>
      <c r="J88" s="75">
        <v>39869</v>
      </c>
      <c r="K88" s="79" t="s">
        <v>322</v>
      </c>
      <c r="L88" s="73" t="s">
        <v>296</v>
      </c>
      <c r="M88" s="78"/>
      <c r="N88" s="57"/>
      <c r="O88" s="57"/>
      <c r="P88" s="57"/>
      <c r="Q88" s="57"/>
      <c r="R88" s="57"/>
      <c r="S88" s="57"/>
      <c r="T88" s="57"/>
    </row>
    <row r="89" spans="1:20" ht="25.5" hidden="1" x14ac:dyDescent="0.2">
      <c r="A89" s="71">
        <v>82</v>
      </c>
      <c r="B89" s="72" t="s">
        <v>289</v>
      </c>
      <c r="C89" s="73" t="s">
        <v>456</v>
      </c>
      <c r="D89" s="74" t="s">
        <v>457</v>
      </c>
      <c r="E89" s="75">
        <v>33419</v>
      </c>
      <c r="F89" s="75">
        <v>33419</v>
      </c>
      <c r="G89" s="76">
        <v>1289603.13497</v>
      </c>
      <c r="H89" s="76">
        <v>301929.90305000002</v>
      </c>
      <c r="I89" s="76">
        <v>987673.23191999993</v>
      </c>
      <c r="J89" s="75">
        <v>33419</v>
      </c>
      <c r="K89" s="79" t="s">
        <v>322</v>
      </c>
      <c r="L89" s="73" t="s">
        <v>296</v>
      </c>
      <c r="M89" s="78"/>
      <c r="N89" s="57"/>
      <c r="O89" s="57"/>
      <c r="P89" s="57"/>
      <c r="Q89" s="57"/>
      <c r="R89" s="57"/>
      <c r="S89" s="57"/>
      <c r="T89" s="57"/>
    </row>
    <row r="90" spans="1:20" ht="25.5" hidden="1" x14ac:dyDescent="0.2">
      <c r="A90" s="71">
        <v>83</v>
      </c>
      <c r="B90" s="72" t="s">
        <v>289</v>
      </c>
      <c r="C90" s="73" t="s">
        <v>456</v>
      </c>
      <c r="D90" s="74" t="s">
        <v>458</v>
      </c>
      <c r="E90" s="75">
        <v>44463</v>
      </c>
      <c r="F90" s="75">
        <v>44463</v>
      </c>
      <c r="G90" s="76">
        <v>9484019.306739999</v>
      </c>
      <c r="H90" s="76">
        <v>497911.01367000001</v>
      </c>
      <c r="I90" s="76">
        <v>8986108.2930699997</v>
      </c>
      <c r="J90" s="75">
        <v>44463</v>
      </c>
      <c r="K90" s="79" t="s">
        <v>322</v>
      </c>
      <c r="L90" s="73" t="s">
        <v>296</v>
      </c>
      <c r="M90" s="78"/>
      <c r="N90" s="57"/>
      <c r="O90" s="57"/>
      <c r="P90" s="57"/>
      <c r="Q90" s="57"/>
      <c r="R90" s="57"/>
      <c r="S90" s="57"/>
      <c r="T90" s="57"/>
    </row>
    <row r="91" spans="1:20" hidden="1" x14ac:dyDescent="0.2">
      <c r="A91" s="71">
        <v>84</v>
      </c>
      <c r="B91" s="72" t="s">
        <v>289</v>
      </c>
      <c r="C91" s="73" t="s">
        <v>459</v>
      </c>
      <c r="D91" s="74" t="s">
        <v>460</v>
      </c>
      <c r="E91" s="75">
        <v>38612</v>
      </c>
      <c r="F91" s="75">
        <v>38612</v>
      </c>
      <c r="G91" s="76">
        <v>4918579.7142399997</v>
      </c>
      <c r="H91" s="76">
        <v>1065255.41325</v>
      </c>
      <c r="I91" s="76">
        <v>3853324.3009899999</v>
      </c>
      <c r="J91" s="75">
        <v>38612</v>
      </c>
      <c r="K91" s="79" t="s">
        <v>307</v>
      </c>
      <c r="L91" s="73" t="s">
        <v>296</v>
      </c>
      <c r="M91" s="78"/>
      <c r="N91" s="57"/>
      <c r="O91" s="57"/>
      <c r="P91" s="57"/>
      <c r="Q91" s="57"/>
      <c r="R91" s="57"/>
      <c r="S91" s="57"/>
      <c r="T91" s="57"/>
    </row>
    <row r="92" spans="1:20" hidden="1" x14ac:dyDescent="0.2">
      <c r="A92" s="71">
        <v>85</v>
      </c>
      <c r="B92" s="72" t="s">
        <v>289</v>
      </c>
      <c r="C92" s="73" t="s">
        <v>461</v>
      </c>
      <c r="D92" s="74" t="s">
        <v>462</v>
      </c>
      <c r="E92" s="75">
        <v>35794</v>
      </c>
      <c r="F92" s="75">
        <v>35794</v>
      </c>
      <c r="G92" s="76">
        <v>1859612.01336</v>
      </c>
      <c r="H92" s="76">
        <v>703238.15565999993</v>
      </c>
      <c r="I92" s="76">
        <v>1156373.8577000001</v>
      </c>
      <c r="J92" s="75">
        <v>35794</v>
      </c>
      <c r="K92" s="79" t="s">
        <v>307</v>
      </c>
      <c r="L92" s="73" t="s">
        <v>296</v>
      </c>
      <c r="M92" s="78"/>
      <c r="N92" s="57"/>
      <c r="O92" s="57"/>
      <c r="P92" s="57"/>
      <c r="Q92" s="57"/>
      <c r="R92" s="57"/>
      <c r="S92" s="57"/>
      <c r="T92" s="57"/>
    </row>
    <row r="93" spans="1:20" hidden="1" x14ac:dyDescent="0.2">
      <c r="A93" s="71">
        <v>86</v>
      </c>
      <c r="B93" s="72" t="s">
        <v>289</v>
      </c>
      <c r="C93" s="73" t="s">
        <v>463</v>
      </c>
      <c r="D93" s="74" t="s">
        <v>464</v>
      </c>
      <c r="E93" s="75">
        <v>36678</v>
      </c>
      <c r="F93" s="75">
        <v>36678</v>
      </c>
      <c r="G93" s="76">
        <v>6683194.8920200001</v>
      </c>
      <c r="H93" s="76">
        <v>2709638.4995200001</v>
      </c>
      <c r="I93" s="76">
        <v>3973556.3925000001</v>
      </c>
      <c r="J93" s="75">
        <v>36678</v>
      </c>
      <c r="K93" s="79" t="s">
        <v>292</v>
      </c>
      <c r="L93" s="73" t="s">
        <v>296</v>
      </c>
      <c r="M93" s="78"/>
      <c r="N93" s="57"/>
      <c r="O93" s="57"/>
      <c r="P93" s="57"/>
      <c r="Q93" s="57"/>
      <c r="R93" s="57"/>
      <c r="S93" s="57"/>
      <c r="T93" s="57"/>
    </row>
    <row r="94" spans="1:20" hidden="1" x14ac:dyDescent="0.2">
      <c r="A94" s="71">
        <v>87</v>
      </c>
      <c r="B94" s="72" t="s">
        <v>289</v>
      </c>
      <c r="C94" s="73" t="s">
        <v>465</v>
      </c>
      <c r="D94" s="74" t="s">
        <v>466</v>
      </c>
      <c r="E94" s="75">
        <v>43865</v>
      </c>
      <c r="F94" s="75">
        <v>43865</v>
      </c>
      <c r="G94" s="76">
        <v>600000</v>
      </c>
      <c r="H94" s="76">
        <v>63000</v>
      </c>
      <c r="I94" s="76">
        <v>537000</v>
      </c>
      <c r="J94" s="75">
        <v>43865</v>
      </c>
      <c r="K94" s="79" t="s">
        <v>292</v>
      </c>
      <c r="L94" s="73" t="s">
        <v>296</v>
      </c>
      <c r="M94" s="78"/>
      <c r="N94" s="57"/>
      <c r="O94" s="57"/>
      <c r="P94" s="57"/>
      <c r="Q94" s="57"/>
      <c r="R94" s="57"/>
      <c r="S94" s="57"/>
      <c r="T94" s="57"/>
    </row>
    <row r="95" spans="1:20" hidden="1" x14ac:dyDescent="0.2">
      <c r="A95" s="71">
        <v>88</v>
      </c>
      <c r="B95" s="72" t="s">
        <v>289</v>
      </c>
      <c r="C95" s="73" t="s">
        <v>467</v>
      </c>
      <c r="D95" s="74" t="s">
        <v>468</v>
      </c>
      <c r="E95" s="75">
        <v>35291</v>
      </c>
      <c r="F95" s="75">
        <v>35291</v>
      </c>
      <c r="G95" s="76">
        <v>5652482.3902700003</v>
      </c>
      <c r="H95" s="76">
        <v>1440540.80602</v>
      </c>
      <c r="I95" s="76">
        <v>4211941.5842500003</v>
      </c>
      <c r="J95" s="75">
        <v>35291</v>
      </c>
      <c r="K95" s="79" t="s">
        <v>292</v>
      </c>
      <c r="L95" s="73" t="s">
        <v>296</v>
      </c>
      <c r="M95" s="78"/>
      <c r="N95" s="57"/>
      <c r="O95" s="57"/>
      <c r="P95" s="57"/>
      <c r="Q95" s="57"/>
      <c r="R95" s="57"/>
      <c r="S95" s="57"/>
      <c r="T95" s="57"/>
    </row>
    <row r="96" spans="1:20" hidden="1" x14ac:dyDescent="0.2">
      <c r="A96" s="71">
        <v>89</v>
      </c>
      <c r="B96" s="72" t="s">
        <v>289</v>
      </c>
      <c r="C96" s="73" t="s">
        <v>469</v>
      </c>
      <c r="D96" s="74" t="s">
        <v>470</v>
      </c>
      <c r="E96" s="75">
        <v>36978</v>
      </c>
      <c r="F96" s="75">
        <v>40690</v>
      </c>
      <c r="G96" s="76">
        <v>6917974.9586100001</v>
      </c>
      <c r="H96" s="76">
        <v>1817100.11072</v>
      </c>
      <c r="I96" s="76">
        <v>5100874.8478900008</v>
      </c>
      <c r="J96" s="75">
        <v>40690</v>
      </c>
      <c r="K96" s="79" t="s">
        <v>292</v>
      </c>
      <c r="L96" s="73" t="s">
        <v>296</v>
      </c>
      <c r="M96" s="78"/>
      <c r="N96" s="57"/>
      <c r="O96" s="57"/>
      <c r="P96" s="57"/>
      <c r="Q96" s="57"/>
      <c r="R96" s="57"/>
      <c r="S96" s="57"/>
      <c r="T96" s="57"/>
    </row>
    <row r="97" spans="1:20" hidden="1" x14ac:dyDescent="0.2">
      <c r="A97" s="71">
        <v>90</v>
      </c>
      <c r="B97" s="72" t="s">
        <v>289</v>
      </c>
      <c r="C97" s="73" t="s">
        <v>471</v>
      </c>
      <c r="D97" s="74" t="s">
        <v>472</v>
      </c>
      <c r="E97" s="75">
        <v>35703</v>
      </c>
      <c r="F97" s="75">
        <v>35703</v>
      </c>
      <c r="G97" s="76">
        <v>9506974.6856900007</v>
      </c>
      <c r="H97" s="76">
        <v>1538227.6941500001</v>
      </c>
      <c r="I97" s="76">
        <v>7968746.9915399998</v>
      </c>
      <c r="J97" s="75">
        <v>35703</v>
      </c>
      <c r="K97" s="79" t="s">
        <v>292</v>
      </c>
      <c r="L97" s="73" t="s">
        <v>296</v>
      </c>
      <c r="M97" s="78"/>
      <c r="N97" s="57"/>
      <c r="O97" s="57"/>
      <c r="P97" s="57"/>
      <c r="Q97" s="57"/>
      <c r="R97" s="57"/>
      <c r="S97" s="57"/>
      <c r="T97" s="57"/>
    </row>
    <row r="98" spans="1:20" hidden="1" x14ac:dyDescent="0.2">
      <c r="A98" s="71">
        <v>91</v>
      </c>
      <c r="B98" s="72" t="s">
        <v>289</v>
      </c>
      <c r="C98" s="73" t="s">
        <v>471</v>
      </c>
      <c r="D98" s="74" t="s">
        <v>473</v>
      </c>
      <c r="E98" s="75">
        <v>45093</v>
      </c>
      <c r="F98" s="75">
        <v>45093</v>
      </c>
      <c r="G98" s="76">
        <v>220000</v>
      </c>
      <c r="H98" s="76">
        <v>165</v>
      </c>
      <c r="I98" s="76">
        <v>219835</v>
      </c>
      <c r="J98" s="75">
        <v>45093</v>
      </c>
      <c r="K98" s="79" t="s">
        <v>292</v>
      </c>
      <c r="L98" s="73" t="s">
        <v>296</v>
      </c>
      <c r="M98" s="78"/>
      <c r="N98" s="57"/>
      <c r="O98" s="57"/>
      <c r="P98" s="57"/>
      <c r="Q98" s="57"/>
      <c r="R98" s="57"/>
      <c r="S98" s="57"/>
      <c r="T98" s="57"/>
    </row>
    <row r="99" spans="1:20" hidden="1" x14ac:dyDescent="0.2">
      <c r="A99" s="71">
        <v>92</v>
      </c>
      <c r="B99" s="72" t="s">
        <v>289</v>
      </c>
      <c r="C99" s="73" t="s">
        <v>474</v>
      </c>
      <c r="D99" s="74" t="s">
        <v>475</v>
      </c>
      <c r="E99" s="75">
        <v>36008</v>
      </c>
      <c r="F99" s="75">
        <v>36008</v>
      </c>
      <c r="G99" s="76">
        <v>911287.37132999999</v>
      </c>
      <c r="H99" s="76">
        <v>278393.11213999998</v>
      </c>
      <c r="I99" s="76">
        <v>632894.25919000001</v>
      </c>
      <c r="J99" s="75">
        <v>36008</v>
      </c>
      <c r="K99" s="79" t="s">
        <v>292</v>
      </c>
      <c r="L99" s="73" t="s">
        <v>296</v>
      </c>
      <c r="M99" s="78"/>
      <c r="N99" s="57"/>
      <c r="O99" s="57"/>
      <c r="P99" s="57"/>
      <c r="Q99" s="57"/>
      <c r="R99" s="57"/>
      <c r="S99" s="57"/>
      <c r="T99" s="57"/>
    </row>
    <row r="100" spans="1:20" hidden="1" x14ac:dyDescent="0.2">
      <c r="A100" s="71">
        <v>93</v>
      </c>
      <c r="B100" s="72" t="s">
        <v>289</v>
      </c>
      <c r="C100" s="73" t="s">
        <v>476</v>
      </c>
      <c r="D100" s="74" t="s">
        <v>477</v>
      </c>
      <c r="E100" s="75">
        <v>44181</v>
      </c>
      <c r="F100" s="75">
        <v>44181</v>
      </c>
      <c r="G100" s="76">
        <v>517662.59149999998</v>
      </c>
      <c r="H100" s="76">
        <v>38864.78325</v>
      </c>
      <c r="I100" s="76">
        <v>478797.80825</v>
      </c>
      <c r="J100" s="75">
        <v>44181</v>
      </c>
      <c r="K100" s="79" t="s">
        <v>292</v>
      </c>
      <c r="L100" s="73" t="s">
        <v>296</v>
      </c>
      <c r="M100" s="78"/>
      <c r="N100" s="57"/>
      <c r="O100" s="57"/>
      <c r="P100" s="57"/>
      <c r="Q100" s="57"/>
      <c r="R100" s="57"/>
      <c r="S100" s="57"/>
      <c r="T100" s="57"/>
    </row>
    <row r="101" spans="1:20" hidden="1" x14ac:dyDescent="0.2">
      <c r="A101" s="71">
        <v>94</v>
      </c>
      <c r="B101" s="72" t="s">
        <v>289</v>
      </c>
      <c r="C101" s="73" t="s">
        <v>476</v>
      </c>
      <c r="D101" s="74" t="s">
        <v>478</v>
      </c>
      <c r="E101" s="75">
        <v>34513</v>
      </c>
      <c r="F101" s="75">
        <v>34513</v>
      </c>
      <c r="G101" s="76">
        <v>4029022.4679099997</v>
      </c>
      <c r="H101" s="76">
        <v>869394.25</v>
      </c>
      <c r="I101" s="76">
        <v>3159628.2179099997</v>
      </c>
      <c r="J101" s="75">
        <v>34513</v>
      </c>
      <c r="K101" s="79" t="s">
        <v>292</v>
      </c>
      <c r="L101" s="73" t="s">
        <v>296</v>
      </c>
      <c r="M101" s="78"/>
      <c r="N101" s="57"/>
      <c r="O101" s="57"/>
      <c r="P101" s="57"/>
      <c r="Q101" s="57"/>
      <c r="R101" s="57"/>
      <c r="S101" s="57"/>
      <c r="T101" s="57"/>
    </row>
    <row r="102" spans="1:20" hidden="1" x14ac:dyDescent="0.2">
      <c r="A102" s="71">
        <v>95</v>
      </c>
      <c r="B102" s="72" t="s">
        <v>289</v>
      </c>
      <c r="C102" s="73" t="s">
        <v>479</v>
      </c>
      <c r="D102" s="74" t="s">
        <v>480</v>
      </c>
      <c r="E102" s="75">
        <v>39917</v>
      </c>
      <c r="F102" s="75">
        <v>39917</v>
      </c>
      <c r="G102" s="76">
        <v>4840776.45254</v>
      </c>
      <c r="H102" s="76">
        <v>1296562.2660699999</v>
      </c>
      <c r="I102" s="76">
        <v>3544214.1864699996</v>
      </c>
      <c r="J102" s="75">
        <v>39917</v>
      </c>
      <c r="K102" s="79" t="s">
        <v>292</v>
      </c>
      <c r="L102" s="73" t="s">
        <v>296</v>
      </c>
      <c r="M102" s="78"/>
      <c r="N102" s="57"/>
      <c r="O102" s="57"/>
      <c r="P102" s="57"/>
      <c r="Q102" s="57"/>
      <c r="R102" s="57"/>
      <c r="S102" s="57"/>
      <c r="T102" s="57"/>
    </row>
    <row r="103" spans="1:20" hidden="1" x14ac:dyDescent="0.2">
      <c r="A103" s="71">
        <v>96</v>
      </c>
      <c r="B103" s="72" t="s">
        <v>289</v>
      </c>
      <c r="C103" s="73" t="s">
        <v>481</v>
      </c>
      <c r="D103" s="74" t="s">
        <v>482</v>
      </c>
      <c r="E103" s="75">
        <v>39926</v>
      </c>
      <c r="F103" s="75">
        <v>39926</v>
      </c>
      <c r="G103" s="76">
        <v>1424368.19921</v>
      </c>
      <c r="H103" s="76">
        <v>606981.38722000003</v>
      </c>
      <c r="I103" s="76">
        <v>817386.81198999996</v>
      </c>
      <c r="J103" s="75">
        <v>39926</v>
      </c>
      <c r="K103" s="79" t="s">
        <v>292</v>
      </c>
      <c r="L103" s="73" t="s">
        <v>296</v>
      </c>
      <c r="M103" s="78"/>
      <c r="N103" s="57"/>
      <c r="O103" s="57"/>
      <c r="P103" s="57"/>
      <c r="Q103" s="57"/>
      <c r="R103" s="57"/>
      <c r="S103" s="57"/>
      <c r="T103" s="57"/>
    </row>
    <row r="104" spans="1:20" hidden="1" x14ac:dyDescent="0.2">
      <c r="A104" s="71">
        <v>97</v>
      </c>
      <c r="B104" s="72" t="s">
        <v>289</v>
      </c>
      <c r="C104" s="73" t="s">
        <v>481</v>
      </c>
      <c r="D104" s="74" t="s">
        <v>483</v>
      </c>
      <c r="E104" s="75">
        <v>39926</v>
      </c>
      <c r="F104" s="75">
        <v>39926</v>
      </c>
      <c r="G104" s="76">
        <v>35303.974499999997</v>
      </c>
      <c r="H104" s="76">
        <v>21829.624250000001</v>
      </c>
      <c r="I104" s="76">
        <v>13474.35025</v>
      </c>
      <c r="J104" s="75">
        <v>39926</v>
      </c>
      <c r="K104" s="79" t="s">
        <v>292</v>
      </c>
      <c r="L104" s="73" t="s">
        <v>296</v>
      </c>
      <c r="M104" s="78"/>
      <c r="N104" s="57"/>
      <c r="O104" s="57"/>
      <c r="P104" s="57"/>
      <c r="Q104" s="57"/>
      <c r="R104" s="57"/>
      <c r="S104" s="57"/>
      <c r="T104" s="57"/>
    </row>
    <row r="105" spans="1:20" hidden="1" x14ac:dyDescent="0.2">
      <c r="A105" s="71">
        <v>98</v>
      </c>
      <c r="B105" s="72" t="s">
        <v>289</v>
      </c>
      <c r="C105" s="73" t="s">
        <v>484</v>
      </c>
      <c r="D105" s="74" t="s">
        <v>485</v>
      </c>
      <c r="E105" s="75">
        <v>34333</v>
      </c>
      <c r="F105" s="75">
        <v>34333</v>
      </c>
      <c r="G105" s="76">
        <v>9402599.178340001</v>
      </c>
      <c r="H105" s="76">
        <v>1276171.8963900001</v>
      </c>
      <c r="I105" s="76">
        <v>8126427.2819499997</v>
      </c>
      <c r="J105" s="75">
        <v>34333</v>
      </c>
      <c r="K105" s="79" t="s">
        <v>292</v>
      </c>
      <c r="L105" s="73" t="s">
        <v>296</v>
      </c>
      <c r="M105" s="78"/>
      <c r="N105" s="57"/>
      <c r="O105" s="57"/>
      <c r="P105" s="57"/>
      <c r="Q105" s="57"/>
      <c r="R105" s="57"/>
      <c r="S105" s="57"/>
      <c r="T105" s="57"/>
    </row>
    <row r="106" spans="1:20" hidden="1" x14ac:dyDescent="0.2">
      <c r="A106" s="71">
        <v>99</v>
      </c>
      <c r="B106" s="72" t="s">
        <v>289</v>
      </c>
      <c r="C106" s="73" t="s">
        <v>486</v>
      </c>
      <c r="D106" s="74" t="s">
        <v>487</v>
      </c>
      <c r="E106" s="75">
        <v>42859</v>
      </c>
      <c r="F106" s="75">
        <v>42859</v>
      </c>
      <c r="G106" s="76">
        <v>12416523.14851</v>
      </c>
      <c r="H106" s="76">
        <v>2714887.7229400002</v>
      </c>
      <c r="I106" s="76">
        <v>9701635.42557</v>
      </c>
      <c r="J106" s="75">
        <v>42859</v>
      </c>
      <c r="K106" s="79" t="s">
        <v>292</v>
      </c>
      <c r="L106" s="73" t="s">
        <v>296</v>
      </c>
      <c r="M106" s="78"/>
      <c r="N106" s="57"/>
      <c r="O106" s="57"/>
      <c r="P106" s="57"/>
      <c r="Q106" s="57"/>
      <c r="R106" s="57"/>
      <c r="S106" s="57"/>
      <c r="T106" s="57"/>
    </row>
    <row r="107" spans="1:20" ht="25.5" hidden="1" x14ac:dyDescent="0.2">
      <c r="A107" s="71">
        <v>100</v>
      </c>
      <c r="B107" s="72" t="s">
        <v>289</v>
      </c>
      <c r="C107" s="73" t="s">
        <v>488</v>
      </c>
      <c r="D107" s="74" t="s">
        <v>489</v>
      </c>
      <c r="E107" s="75">
        <v>40724</v>
      </c>
      <c r="F107" s="75">
        <v>40724</v>
      </c>
      <c r="G107" s="76">
        <v>14716.19067</v>
      </c>
      <c r="H107" s="76">
        <v>12536.33063</v>
      </c>
      <c r="I107" s="76">
        <v>2179.86004</v>
      </c>
      <c r="J107" s="75">
        <v>40724</v>
      </c>
      <c r="K107" s="79" t="s">
        <v>292</v>
      </c>
      <c r="L107" s="73" t="s">
        <v>296</v>
      </c>
      <c r="M107" s="78"/>
      <c r="N107" s="57"/>
      <c r="O107" s="57"/>
      <c r="P107" s="57"/>
      <c r="Q107" s="57"/>
      <c r="R107" s="57"/>
      <c r="S107" s="57"/>
      <c r="T107" s="57"/>
    </row>
    <row r="108" spans="1:20" hidden="1" x14ac:dyDescent="0.2">
      <c r="A108" s="71">
        <v>101</v>
      </c>
      <c r="B108" s="72" t="s">
        <v>289</v>
      </c>
      <c r="C108" s="73" t="s">
        <v>490</v>
      </c>
      <c r="D108" s="74" t="s">
        <v>491</v>
      </c>
      <c r="E108" s="75">
        <v>43601</v>
      </c>
      <c r="F108" s="75">
        <v>43601</v>
      </c>
      <c r="G108" s="76">
        <v>1231142.5390000001</v>
      </c>
      <c r="H108" s="76">
        <v>137831.5282</v>
      </c>
      <c r="I108" s="76">
        <v>1093311.0108</v>
      </c>
      <c r="J108" s="75">
        <v>43601</v>
      </c>
      <c r="K108" s="79" t="s">
        <v>292</v>
      </c>
      <c r="L108" s="73" t="s">
        <v>296</v>
      </c>
      <c r="M108" s="78"/>
      <c r="N108" s="57"/>
      <c r="O108" s="57"/>
      <c r="P108" s="57"/>
      <c r="Q108" s="57"/>
      <c r="R108" s="57"/>
      <c r="S108" s="57"/>
      <c r="T108" s="57"/>
    </row>
    <row r="109" spans="1:20" hidden="1" x14ac:dyDescent="0.2">
      <c r="A109" s="71">
        <v>102</v>
      </c>
      <c r="B109" s="72" t="s">
        <v>289</v>
      </c>
      <c r="C109" s="73" t="s">
        <v>492</v>
      </c>
      <c r="D109" s="74" t="s">
        <v>493</v>
      </c>
      <c r="E109" s="75">
        <v>35634</v>
      </c>
      <c r="F109" s="75">
        <v>35634</v>
      </c>
      <c r="G109" s="76">
        <v>7639965.0868999995</v>
      </c>
      <c r="H109" s="76">
        <v>2029956.5655</v>
      </c>
      <c r="I109" s="76">
        <v>5610008.5214</v>
      </c>
      <c r="J109" s="75">
        <v>35634</v>
      </c>
      <c r="K109" s="79" t="s">
        <v>292</v>
      </c>
      <c r="L109" s="73" t="s">
        <v>296</v>
      </c>
      <c r="M109" s="78"/>
      <c r="N109" s="57"/>
      <c r="O109" s="57"/>
      <c r="P109" s="57"/>
      <c r="Q109" s="57"/>
      <c r="R109" s="57"/>
      <c r="S109" s="57"/>
      <c r="T109" s="57"/>
    </row>
    <row r="110" spans="1:20" hidden="1" x14ac:dyDescent="0.2">
      <c r="A110" s="71">
        <v>103</v>
      </c>
      <c r="B110" s="72" t="s">
        <v>289</v>
      </c>
      <c r="C110" s="73" t="s">
        <v>494</v>
      </c>
      <c r="D110" s="74" t="s">
        <v>495</v>
      </c>
      <c r="E110" s="75">
        <v>28491</v>
      </c>
      <c r="F110" s="75">
        <v>28491</v>
      </c>
      <c r="G110" s="76">
        <v>5032636.1921000006</v>
      </c>
      <c r="H110" s="76">
        <v>983151.22126000002</v>
      </c>
      <c r="I110" s="76">
        <v>4049484.9708400001</v>
      </c>
      <c r="J110" s="75">
        <v>28491</v>
      </c>
      <c r="K110" s="79" t="s">
        <v>292</v>
      </c>
      <c r="L110" s="73" t="s">
        <v>296</v>
      </c>
      <c r="M110" s="78"/>
      <c r="N110" s="57"/>
      <c r="O110" s="57"/>
      <c r="P110" s="57"/>
      <c r="Q110" s="57"/>
      <c r="R110" s="57"/>
      <c r="S110" s="57"/>
      <c r="T110" s="57"/>
    </row>
    <row r="111" spans="1:20" hidden="1" x14ac:dyDescent="0.2">
      <c r="A111" s="71">
        <v>104</v>
      </c>
      <c r="B111" s="72" t="s">
        <v>289</v>
      </c>
      <c r="C111" s="73" t="s">
        <v>496</v>
      </c>
      <c r="D111" s="74" t="s">
        <v>497</v>
      </c>
      <c r="E111" s="75">
        <v>44225</v>
      </c>
      <c r="F111" s="75">
        <v>41936</v>
      </c>
      <c r="G111" s="76">
        <v>4021433.9955199999</v>
      </c>
      <c r="H111" s="76">
        <v>1597243.78254</v>
      </c>
      <c r="I111" s="76">
        <v>2424190.2129799998</v>
      </c>
      <c r="J111" s="75">
        <v>41936</v>
      </c>
      <c r="K111" s="79" t="s">
        <v>292</v>
      </c>
      <c r="L111" s="73" t="s">
        <v>296</v>
      </c>
      <c r="M111" s="78"/>
      <c r="N111" s="57"/>
      <c r="O111" s="57"/>
      <c r="P111" s="57"/>
      <c r="Q111" s="57"/>
      <c r="R111" s="57"/>
      <c r="S111" s="57"/>
      <c r="T111" s="57"/>
    </row>
    <row r="112" spans="1:20" hidden="1" x14ac:dyDescent="0.2">
      <c r="A112" s="71">
        <v>105</v>
      </c>
      <c r="B112" s="72" t="s">
        <v>289</v>
      </c>
      <c r="C112" s="73" t="s">
        <v>498</v>
      </c>
      <c r="D112" s="74" t="s">
        <v>499</v>
      </c>
      <c r="E112" s="75">
        <v>43493</v>
      </c>
      <c r="F112" s="75">
        <v>43493</v>
      </c>
      <c r="G112" s="76">
        <v>8100</v>
      </c>
      <c r="H112" s="76">
        <v>5366.25</v>
      </c>
      <c r="I112" s="76">
        <v>2733.75</v>
      </c>
      <c r="J112" s="75">
        <v>43493</v>
      </c>
      <c r="K112" s="79" t="s">
        <v>292</v>
      </c>
      <c r="L112" s="73" t="s">
        <v>296</v>
      </c>
      <c r="M112" s="78"/>
      <c r="N112" s="57"/>
      <c r="O112" s="57"/>
      <c r="P112" s="57"/>
      <c r="Q112" s="57"/>
      <c r="R112" s="57"/>
      <c r="S112" s="57"/>
      <c r="T112" s="57"/>
    </row>
    <row r="113" spans="1:20" hidden="1" x14ac:dyDescent="0.2">
      <c r="A113" s="71">
        <v>106</v>
      </c>
      <c r="B113" s="72" t="s">
        <v>289</v>
      </c>
      <c r="C113" s="73" t="s">
        <v>498</v>
      </c>
      <c r="D113" s="74" t="s">
        <v>500</v>
      </c>
      <c r="E113" s="75">
        <v>43433</v>
      </c>
      <c r="F113" s="75">
        <v>43433</v>
      </c>
      <c r="G113" s="76">
        <v>22121</v>
      </c>
      <c r="H113" s="76">
        <v>15208.1875</v>
      </c>
      <c r="I113" s="76">
        <v>6912.8125</v>
      </c>
      <c r="J113" s="75">
        <v>43433</v>
      </c>
      <c r="K113" s="79" t="s">
        <v>292</v>
      </c>
      <c r="L113" s="73" t="s">
        <v>296</v>
      </c>
      <c r="M113" s="78"/>
      <c r="N113" s="57"/>
      <c r="O113" s="57"/>
      <c r="P113" s="57"/>
      <c r="Q113" s="57"/>
      <c r="R113" s="57"/>
      <c r="S113" s="57"/>
      <c r="T113" s="57"/>
    </row>
    <row r="114" spans="1:20" hidden="1" x14ac:dyDescent="0.2">
      <c r="A114" s="71">
        <v>107</v>
      </c>
      <c r="B114" s="72" t="s">
        <v>289</v>
      </c>
      <c r="C114" s="73" t="s">
        <v>498</v>
      </c>
      <c r="D114" s="74" t="s">
        <v>501</v>
      </c>
      <c r="E114" s="75">
        <v>43433</v>
      </c>
      <c r="F114" s="75">
        <v>43433</v>
      </c>
      <c r="G114" s="76">
        <v>45980.452499999999</v>
      </c>
      <c r="H114" s="76">
        <v>31611.561300000001</v>
      </c>
      <c r="I114" s="76">
        <v>14368.8912</v>
      </c>
      <c r="J114" s="75">
        <v>43433</v>
      </c>
      <c r="K114" s="79" t="s">
        <v>292</v>
      </c>
      <c r="L114" s="73" t="s">
        <v>296</v>
      </c>
      <c r="M114" s="78"/>
      <c r="N114" s="57"/>
      <c r="O114" s="57"/>
      <c r="P114" s="57"/>
      <c r="Q114" s="57"/>
      <c r="R114" s="57"/>
      <c r="S114" s="57"/>
      <c r="T114" s="57"/>
    </row>
    <row r="115" spans="1:20" hidden="1" x14ac:dyDescent="0.2">
      <c r="A115" s="71">
        <v>108</v>
      </c>
      <c r="B115" s="72" t="s">
        <v>289</v>
      </c>
      <c r="C115" s="73" t="s">
        <v>502</v>
      </c>
      <c r="D115" s="74" t="s">
        <v>503</v>
      </c>
      <c r="E115" s="75">
        <v>43423</v>
      </c>
      <c r="F115" s="75">
        <v>43423</v>
      </c>
      <c r="G115" s="76">
        <v>22692.581999999999</v>
      </c>
      <c r="H115" s="76">
        <v>15601.1504</v>
      </c>
      <c r="I115" s="76">
        <v>7091.4315999999999</v>
      </c>
      <c r="J115" s="75">
        <v>43423</v>
      </c>
      <c r="K115" s="79" t="s">
        <v>292</v>
      </c>
      <c r="L115" s="73" t="s">
        <v>296</v>
      </c>
      <c r="M115" s="78"/>
      <c r="N115" s="57"/>
      <c r="O115" s="57"/>
      <c r="P115" s="57"/>
      <c r="Q115" s="57"/>
      <c r="R115" s="57"/>
      <c r="S115" s="57"/>
      <c r="T115" s="57"/>
    </row>
    <row r="116" spans="1:20" hidden="1" x14ac:dyDescent="0.2">
      <c r="A116" s="71">
        <v>109</v>
      </c>
      <c r="B116" s="72" t="s">
        <v>289</v>
      </c>
      <c r="C116" s="73" t="s">
        <v>504</v>
      </c>
      <c r="D116" s="74" t="s">
        <v>505</v>
      </c>
      <c r="E116" s="75">
        <v>44189</v>
      </c>
      <c r="F116" s="75">
        <v>44189</v>
      </c>
      <c r="G116" s="76">
        <v>198159.61624999999</v>
      </c>
      <c r="H116" s="76">
        <v>74309.856</v>
      </c>
      <c r="I116" s="76">
        <v>123849.76025000001</v>
      </c>
      <c r="J116" s="75">
        <v>44189</v>
      </c>
      <c r="K116" s="79" t="s">
        <v>295</v>
      </c>
      <c r="L116" s="73" t="s">
        <v>296</v>
      </c>
      <c r="M116" s="78"/>
      <c r="N116" s="57"/>
      <c r="O116" s="57"/>
      <c r="P116" s="57"/>
      <c r="Q116" s="57"/>
      <c r="R116" s="57"/>
      <c r="S116" s="57"/>
      <c r="T116" s="57"/>
    </row>
    <row r="117" spans="1:20" hidden="1" x14ac:dyDescent="0.2">
      <c r="A117" s="71">
        <v>110</v>
      </c>
      <c r="B117" s="72" t="s">
        <v>289</v>
      </c>
      <c r="C117" s="73" t="s">
        <v>504</v>
      </c>
      <c r="D117" s="74" t="s">
        <v>506</v>
      </c>
      <c r="E117" s="75">
        <v>44195</v>
      </c>
      <c r="F117" s="75">
        <v>44195</v>
      </c>
      <c r="G117" s="76">
        <v>192947.378</v>
      </c>
      <c r="H117" s="76">
        <v>71865.805950000009</v>
      </c>
      <c r="I117" s="76">
        <v>121081.57205</v>
      </c>
      <c r="J117" s="75">
        <v>44195</v>
      </c>
      <c r="K117" s="79" t="s">
        <v>295</v>
      </c>
      <c r="L117" s="73" t="s">
        <v>296</v>
      </c>
      <c r="M117" s="78"/>
      <c r="N117" s="57"/>
      <c r="O117" s="57"/>
      <c r="P117" s="57"/>
      <c r="Q117" s="57"/>
      <c r="R117" s="57"/>
      <c r="S117" s="57"/>
      <c r="T117" s="57"/>
    </row>
    <row r="118" spans="1:20" hidden="1" x14ac:dyDescent="0.2">
      <c r="A118" s="71">
        <v>111</v>
      </c>
      <c r="B118" s="72" t="s">
        <v>289</v>
      </c>
      <c r="C118" s="73" t="s">
        <v>507</v>
      </c>
      <c r="D118" s="74" t="s">
        <v>508</v>
      </c>
      <c r="E118" s="75">
        <v>44420</v>
      </c>
      <c r="F118" s="75">
        <v>44420</v>
      </c>
      <c r="G118" s="76">
        <v>31789.713</v>
      </c>
      <c r="H118" s="76">
        <v>8742.1710199999998</v>
      </c>
      <c r="I118" s="76">
        <v>23047.541980000002</v>
      </c>
      <c r="J118" s="75">
        <v>44420</v>
      </c>
      <c r="K118" s="79" t="s">
        <v>339</v>
      </c>
      <c r="L118" s="73" t="s">
        <v>296</v>
      </c>
      <c r="M118" s="78"/>
      <c r="N118" s="57"/>
      <c r="O118" s="57"/>
      <c r="P118" s="57"/>
      <c r="Q118" s="57"/>
      <c r="R118" s="57"/>
      <c r="S118" s="57"/>
      <c r="T118" s="57"/>
    </row>
    <row r="119" spans="1:20" hidden="1" x14ac:dyDescent="0.2">
      <c r="A119" s="71">
        <v>112</v>
      </c>
      <c r="B119" s="72" t="s">
        <v>289</v>
      </c>
      <c r="C119" s="73" t="s">
        <v>507</v>
      </c>
      <c r="D119" s="74" t="s">
        <v>509</v>
      </c>
      <c r="E119" s="75">
        <v>44420</v>
      </c>
      <c r="F119" s="75">
        <v>44420</v>
      </c>
      <c r="G119" s="76">
        <v>50176.004999999997</v>
      </c>
      <c r="H119" s="76">
        <v>13798.401320000001</v>
      </c>
      <c r="I119" s="76">
        <v>36377.60368</v>
      </c>
      <c r="J119" s="75">
        <v>44420</v>
      </c>
      <c r="K119" s="79" t="s">
        <v>339</v>
      </c>
      <c r="L119" s="73" t="s">
        <v>296</v>
      </c>
      <c r="M119" s="78"/>
      <c r="N119" s="57"/>
      <c r="O119" s="57"/>
      <c r="P119" s="57"/>
      <c r="Q119" s="57"/>
      <c r="R119" s="57"/>
      <c r="S119" s="57"/>
      <c r="T119" s="57"/>
    </row>
    <row r="120" spans="1:20" hidden="1" x14ac:dyDescent="0.2">
      <c r="A120" s="71">
        <v>113</v>
      </c>
      <c r="B120" s="72" t="s">
        <v>289</v>
      </c>
      <c r="C120" s="73" t="s">
        <v>510</v>
      </c>
      <c r="D120" s="74" t="s">
        <v>511</v>
      </c>
      <c r="E120" s="75">
        <v>44222</v>
      </c>
      <c r="F120" s="75">
        <v>44222</v>
      </c>
      <c r="G120" s="76">
        <v>191543.13809999998</v>
      </c>
      <c r="H120" s="76">
        <v>69434.387669999996</v>
      </c>
      <c r="I120" s="76">
        <v>122108.75043</v>
      </c>
      <c r="J120" s="75">
        <v>44222</v>
      </c>
      <c r="K120" s="79" t="s">
        <v>396</v>
      </c>
      <c r="L120" s="73" t="s">
        <v>296</v>
      </c>
      <c r="M120" s="78"/>
      <c r="N120" s="57"/>
      <c r="O120" s="57"/>
      <c r="P120" s="57"/>
      <c r="Q120" s="57"/>
      <c r="R120" s="57"/>
      <c r="S120" s="57"/>
      <c r="T120" s="57"/>
    </row>
    <row r="121" spans="1:20" hidden="1" x14ac:dyDescent="0.2">
      <c r="A121" s="71">
        <v>114</v>
      </c>
      <c r="B121" s="72" t="s">
        <v>289</v>
      </c>
      <c r="C121" s="73" t="s">
        <v>512</v>
      </c>
      <c r="D121" s="74" t="s">
        <v>513</v>
      </c>
      <c r="E121" s="75">
        <v>44592</v>
      </c>
      <c r="F121" s="75">
        <v>44592</v>
      </c>
      <c r="G121" s="76">
        <v>53000</v>
      </c>
      <c r="H121" s="76">
        <v>11262.5</v>
      </c>
      <c r="I121" s="76">
        <v>41737.5</v>
      </c>
      <c r="J121" s="75">
        <v>44592</v>
      </c>
      <c r="K121" s="79" t="s">
        <v>396</v>
      </c>
      <c r="L121" s="73" t="s">
        <v>296</v>
      </c>
      <c r="M121" s="78"/>
      <c r="N121" s="57"/>
      <c r="O121" s="57"/>
      <c r="P121" s="57"/>
      <c r="Q121" s="57"/>
      <c r="R121" s="57"/>
      <c r="S121" s="57"/>
      <c r="T121" s="57"/>
    </row>
    <row r="122" spans="1:20" hidden="1" x14ac:dyDescent="0.2">
      <c r="A122" s="71">
        <v>115</v>
      </c>
      <c r="B122" s="72" t="s">
        <v>289</v>
      </c>
      <c r="C122" s="73" t="s">
        <v>514</v>
      </c>
      <c r="D122" s="74" t="s">
        <v>395</v>
      </c>
      <c r="E122" s="75">
        <v>44725</v>
      </c>
      <c r="F122" s="75">
        <v>44725</v>
      </c>
      <c r="G122" s="76">
        <v>21400</v>
      </c>
      <c r="H122" s="76">
        <v>3227.8333299999999</v>
      </c>
      <c r="I122" s="76">
        <v>18172.166670000002</v>
      </c>
      <c r="J122" s="75">
        <v>44725</v>
      </c>
      <c r="K122" s="79" t="s">
        <v>396</v>
      </c>
      <c r="L122" s="73" t="s">
        <v>296</v>
      </c>
      <c r="M122" s="78"/>
      <c r="N122" s="57"/>
      <c r="O122" s="57"/>
      <c r="P122" s="57"/>
      <c r="Q122" s="57"/>
      <c r="R122" s="57"/>
      <c r="S122" s="57"/>
      <c r="T122" s="57"/>
    </row>
    <row r="123" spans="1:20" hidden="1" x14ac:dyDescent="0.2">
      <c r="A123" s="71">
        <v>116</v>
      </c>
      <c r="B123" s="72" t="s">
        <v>289</v>
      </c>
      <c r="C123" s="73" t="s">
        <v>515</v>
      </c>
      <c r="D123" s="74" t="s">
        <v>516</v>
      </c>
      <c r="E123" s="75">
        <v>41767</v>
      </c>
      <c r="F123" s="75">
        <v>41767</v>
      </c>
      <c r="G123" s="76">
        <v>34259.26829</v>
      </c>
      <c r="H123" s="76">
        <v>34259.26829</v>
      </c>
      <c r="I123" s="76">
        <v>0</v>
      </c>
      <c r="J123" s="75">
        <v>41767</v>
      </c>
      <c r="K123" s="79" t="s">
        <v>396</v>
      </c>
      <c r="L123" s="73" t="s">
        <v>296</v>
      </c>
      <c r="M123" s="78"/>
      <c r="N123" s="57"/>
      <c r="O123" s="57"/>
      <c r="P123" s="57"/>
      <c r="Q123" s="57"/>
      <c r="R123" s="57"/>
      <c r="S123" s="57"/>
      <c r="T123" s="57"/>
    </row>
    <row r="124" spans="1:20" hidden="1" x14ac:dyDescent="0.2">
      <c r="A124" s="71">
        <v>117</v>
      </c>
      <c r="B124" s="72" t="s">
        <v>289</v>
      </c>
      <c r="C124" s="73" t="s">
        <v>517</v>
      </c>
      <c r="D124" s="74" t="s">
        <v>518</v>
      </c>
      <c r="E124" s="75">
        <v>44196</v>
      </c>
      <c r="F124" s="75">
        <v>44196</v>
      </c>
      <c r="G124" s="76">
        <v>2420.8739999999998</v>
      </c>
      <c r="H124" s="76">
        <v>907.8279</v>
      </c>
      <c r="I124" s="76">
        <v>1513.0461</v>
      </c>
      <c r="J124" s="75">
        <v>44196</v>
      </c>
      <c r="K124" s="79" t="s">
        <v>326</v>
      </c>
      <c r="L124" s="73" t="s">
        <v>296</v>
      </c>
      <c r="M124" s="78"/>
      <c r="N124" s="57"/>
      <c r="O124" s="57"/>
      <c r="P124" s="57"/>
      <c r="Q124" s="57"/>
      <c r="R124" s="57"/>
      <c r="S124" s="57"/>
      <c r="T124" s="57"/>
    </row>
    <row r="125" spans="1:20" hidden="1" x14ac:dyDescent="0.2">
      <c r="A125" s="71">
        <v>118</v>
      </c>
      <c r="B125" s="72" t="s">
        <v>289</v>
      </c>
      <c r="C125" s="73" t="s">
        <v>519</v>
      </c>
      <c r="D125" s="74" t="s">
        <v>395</v>
      </c>
      <c r="E125" s="75">
        <v>45091</v>
      </c>
      <c r="F125" s="75">
        <v>45091</v>
      </c>
      <c r="G125" s="76">
        <v>44500</v>
      </c>
      <c r="H125" s="76">
        <v>166.875</v>
      </c>
      <c r="I125" s="76">
        <v>44333.125</v>
      </c>
      <c r="J125" s="75">
        <v>45091</v>
      </c>
      <c r="K125" s="79" t="s">
        <v>396</v>
      </c>
      <c r="L125" s="73" t="s">
        <v>296</v>
      </c>
      <c r="M125" s="78"/>
      <c r="N125" s="57"/>
      <c r="O125" s="57"/>
      <c r="P125" s="57"/>
      <c r="Q125" s="57"/>
      <c r="R125" s="57"/>
      <c r="S125" s="57"/>
      <c r="T125" s="57"/>
    </row>
    <row r="126" spans="1:20" hidden="1" x14ac:dyDescent="0.2">
      <c r="A126" s="71">
        <v>119</v>
      </c>
      <c r="B126" s="72" t="s">
        <v>289</v>
      </c>
      <c r="C126" s="73" t="s">
        <v>519</v>
      </c>
      <c r="D126" s="74" t="s">
        <v>395</v>
      </c>
      <c r="E126" s="75">
        <v>45091</v>
      </c>
      <c r="F126" s="75">
        <v>45091</v>
      </c>
      <c r="G126" s="76">
        <v>44500</v>
      </c>
      <c r="H126" s="76">
        <v>166.875</v>
      </c>
      <c r="I126" s="76">
        <v>44333.125</v>
      </c>
      <c r="J126" s="75">
        <v>45091</v>
      </c>
      <c r="K126" s="79" t="s">
        <v>396</v>
      </c>
      <c r="L126" s="73" t="s">
        <v>296</v>
      </c>
      <c r="M126" s="78"/>
      <c r="N126" s="57"/>
      <c r="O126" s="57"/>
      <c r="P126" s="57"/>
      <c r="Q126" s="57"/>
      <c r="R126" s="57"/>
      <c r="S126" s="57"/>
      <c r="T126" s="57"/>
    </row>
    <row r="127" spans="1:20" hidden="1" x14ac:dyDescent="0.2">
      <c r="A127" s="71">
        <v>120</v>
      </c>
      <c r="B127" s="72" t="s">
        <v>289</v>
      </c>
      <c r="C127" s="73" t="s">
        <v>520</v>
      </c>
      <c r="D127" s="74" t="s">
        <v>521</v>
      </c>
      <c r="E127" s="75">
        <v>43802</v>
      </c>
      <c r="F127" s="75">
        <v>43802</v>
      </c>
      <c r="G127" s="76">
        <v>155695.726</v>
      </c>
      <c r="H127" s="76">
        <v>81773.048459999991</v>
      </c>
      <c r="I127" s="76">
        <v>73922.677540000004</v>
      </c>
      <c r="J127" s="75">
        <v>43802</v>
      </c>
      <c r="K127" s="79" t="s">
        <v>396</v>
      </c>
      <c r="L127" s="73" t="s">
        <v>296</v>
      </c>
      <c r="M127" s="78"/>
      <c r="N127" s="57"/>
      <c r="O127" s="57"/>
      <c r="P127" s="57"/>
      <c r="Q127" s="57"/>
      <c r="R127" s="57"/>
      <c r="S127" s="57"/>
      <c r="T127" s="57"/>
    </row>
    <row r="128" spans="1:20" hidden="1" x14ac:dyDescent="0.2">
      <c r="A128" s="71">
        <v>121</v>
      </c>
      <c r="B128" s="72" t="s">
        <v>289</v>
      </c>
      <c r="C128" s="73" t="s">
        <v>522</v>
      </c>
      <c r="D128" s="74" t="s">
        <v>523</v>
      </c>
      <c r="E128" s="75">
        <v>44104</v>
      </c>
      <c r="F128" s="75">
        <v>44104</v>
      </c>
      <c r="G128" s="76">
        <v>62103.267999999996</v>
      </c>
      <c r="H128" s="76">
        <v>19534.78125</v>
      </c>
      <c r="I128" s="76">
        <v>42568.486749999996</v>
      </c>
      <c r="J128" s="75">
        <v>44104</v>
      </c>
      <c r="K128" s="79" t="s">
        <v>396</v>
      </c>
      <c r="L128" s="73" t="s">
        <v>296</v>
      </c>
      <c r="M128" s="78"/>
      <c r="N128" s="57"/>
      <c r="O128" s="57"/>
      <c r="P128" s="57"/>
      <c r="Q128" s="57"/>
      <c r="R128" s="57"/>
      <c r="S128" s="57"/>
      <c r="T128" s="57"/>
    </row>
    <row r="129" spans="1:20" hidden="1" x14ac:dyDescent="0.2">
      <c r="A129" s="71">
        <v>122</v>
      </c>
      <c r="B129" s="72" t="s">
        <v>289</v>
      </c>
      <c r="C129" s="73" t="s">
        <v>524</v>
      </c>
      <c r="D129" s="74" t="s">
        <v>525</v>
      </c>
      <c r="E129" s="75">
        <v>44439</v>
      </c>
      <c r="F129" s="75">
        <v>44439</v>
      </c>
      <c r="G129" s="76">
        <v>55816.837</v>
      </c>
      <c r="H129" s="76">
        <v>15876.09657</v>
      </c>
      <c r="I129" s="76">
        <v>39940.740429999998</v>
      </c>
      <c r="J129" s="75">
        <v>44439</v>
      </c>
      <c r="K129" s="79" t="s">
        <v>396</v>
      </c>
      <c r="L129" s="73" t="s">
        <v>296</v>
      </c>
      <c r="M129" s="78"/>
      <c r="N129" s="57"/>
      <c r="O129" s="57"/>
      <c r="P129" s="57"/>
      <c r="Q129" s="57"/>
      <c r="R129" s="57"/>
      <c r="S129" s="57"/>
      <c r="T129" s="57"/>
    </row>
    <row r="130" spans="1:20" hidden="1" x14ac:dyDescent="0.2">
      <c r="A130" s="71">
        <v>123</v>
      </c>
      <c r="B130" s="72" t="s">
        <v>289</v>
      </c>
      <c r="C130" s="73" t="s">
        <v>526</v>
      </c>
      <c r="D130" s="74" t="s">
        <v>527</v>
      </c>
      <c r="E130" s="75">
        <v>44439</v>
      </c>
      <c r="F130" s="75">
        <v>44439</v>
      </c>
      <c r="G130" s="76">
        <v>102168.137</v>
      </c>
      <c r="H130" s="76">
        <v>28648.300640000001</v>
      </c>
      <c r="I130" s="76">
        <v>73519.836360000001</v>
      </c>
      <c r="J130" s="75">
        <v>44439</v>
      </c>
      <c r="K130" s="79" t="s">
        <v>396</v>
      </c>
      <c r="L130" s="73" t="s">
        <v>296</v>
      </c>
      <c r="M130" s="78"/>
      <c r="N130" s="57"/>
      <c r="O130" s="57"/>
      <c r="P130" s="57"/>
      <c r="Q130" s="57"/>
      <c r="R130" s="57"/>
      <c r="S130" s="57"/>
      <c r="T130" s="57"/>
    </row>
    <row r="131" spans="1:20" ht="25.5" hidden="1" x14ac:dyDescent="0.2">
      <c r="A131" s="71">
        <v>124</v>
      </c>
      <c r="B131" s="72" t="s">
        <v>289</v>
      </c>
      <c r="C131" s="73" t="s">
        <v>528</v>
      </c>
      <c r="D131" s="74" t="s">
        <v>529</v>
      </c>
      <c r="E131" s="75">
        <v>44445</v>
      </c>
      <c r="F131" s="75">
        <v>44445</v>
      </c>
      <c r="G131" s="76">
        <v>104062.27348999999</v>
      </c>
      <c r="H131" s="76">
        <v>27316.346819999999</v>
      </c>
      <c r="I131" s="76">
        <v>76745.926670000001</v>
      </c>
      <c r="J131" s="75">
        <v>44445</v>
      </c>
      <c r="K131" s="79" t="s">
        <v>413</v>
      </c>
      <c r="L131" s="73" t="s">
        <v>296</v>
      </c>
      <c r="M131" s="78"/>
      <c r="N131" s="57"/>
      <c r="O131" s="57"/>
      <c r="P131" s="57"/>
      <c r="Q131" s="57"/>
      <c r="R131" s="57"/>
      <c r="S131" s="57"/>
      <c r="T131" s="57"/>
    </row>
    <row r="132" spans="1:20" hidden="1" x14ac:dyDescent="0.2">
      <c r="A132" s="71">
        <v>125</v>
      </c>
      <c r="B132" s="72" t="s">
        <v>289</v>
      </c>
      <c r="C132" s="73" t="s">
        <v>528</v>
      </c>
      <c r="D132" s="74" t="s">
        <v>530</v>
      </c>
      <c r="E132" s="75">
        <v>44445</v>
      </c>
      <c r="F132" s="75">
        <v>44445</v>
      </c>
      <c r="G132" s="76">
        <v>17808.969739999997</v>
      </c>
      <c r="H132" s="76">
        <v>4674.8545199999999</v>
      </c>
      <c r="I132" s="76">
        <v>13134.115220000002</v>
      </c>
      <c r="J132" s="75">
        <v>44445</v>
      </c>
      <c r="K132" s="79" t="s">
        <v>413</v>
      </c>
      <c r="L132" s="73" t="s">
        <v>296</v>
      </c>
      <c r="M132" s="78"/>
      <c r="N132" s="57"/>
      <c r="O132" s="57"/>
      <c r="P132" s="57"/>
      <c r="Q132" s="57"/>
      <c r="R132" s="57"/>
      <c r="S132" s="57"/>
      <c r="T132" s="57"/>
    </row>
    <row r="133" spans="1:20" hidden="1" x14ac:dyDescent="0.2">
      <c r="A133" s="71">
        <v>126</v>
      </c>
      <c r="B133" s="72" t="s">
        <v>289</v>
      </c>
      <c r="C133" s="73" t="s">
        <v>531</v>
      </c>
      <c r="D133" s="74" t="s">
        <v>532</v>
      </c>
      <c r="E133" s="75">
        <v>44004</v>
      </c>
      <c r="F133" s="75">
        <v>44004</v>
      </c>
      <c r="G133" s="76">
        <v>113000.25959999999</v>
      </c>
      <c r="H133" s="76">
        <v>50850.116969999995</v>
      </c>
      <c r="I133" s="76">
        <v>62150.142630000002</v>
      </c>
      <c r="J133" s="75">
        <v>44004</v>
      </c>
      <c r="K133" s="79" t="s">
        <v>413</v>
      </c>
      <c r="L133" s="73" t="s">
        <v>296</v>
      </c>
      <c r="M133" s="78"/>
      <c r="N133" s="57"/>
      <c r="O133" s="57"/>
      <c r="P133" s="57"/>
      <c r="Q133" s="57"/>
      <c r="R133" s="57"/>
      <c r="S133" s="57"/>
      <c r="T133" s="57"/>
    </row>
    <row r="134" spans="1:20" ht="25.5" hidden="1" x14ac:dyDescent="0.2">
      <c r="A134" s="71">
        <v>127</v>
      </c>
      <c r="B134" s="72" t="s">
        <v>289</v>
      </c>
      <c r="C134" s="73" t="s">
        <v>533</v>
      </c>
      <c r="D134" s="74" t="s">
        <v>534</v>
      </c>
      <c r="E134" s="75">
        <v>43465</v>
      </c>
      <c r="F134" s="75">
        <v>43465</v>
      </c>
      <c r="G134" s="76">
        <v>172000</v>
      </c>
      <c r="H134" s="76">
        <v>116100</v>
      </c>
      <c r="I134" s="76">
        <v>55900</v>
      </c>
      <c r="J134" s="75">
        <v>43465</v>
      </c>
      <c r="K134" s="79" t="s">
        <v>295</v>
      </c>
      <c r="L134" s="73" t="s">
        <v>296</v>
      </c>
      <c r="M134" s="78"/>
      <c r="N134" s="57"/>
      <c r="O134" s="57"/>
      <c r="P134" s="57"/>
      <c r="Q134" s="57"/>
      <c r="R134" s="57"/>
      <c r="S134" s="57"/>
      <c r="T134" s="57"/>
    </row>
    <row r="135" spans="1:20" hidden="1" x14ac:dyDescent="0.2">
      <c r="A135" s="71">
        <v>128</v>
      </c>
      <c r="B135" s="72" t="s">
        <v>289</v>
      </c>
      <c r="C135" s="73" t="s">
        <v>533</v>
      </c>
      <c r="D135" s="74" t="s">
        <v>535</v>
      </c>
      <c r="E135" s="75">
        <v>43465</v>
      </c>
      <c r="F135" s="75">
        <v>43465</v>
      </c>
      <c r="G135" s="76">
        <v>123000</v>
      </c>
      <c r="H135" s="76">
        <v>83025</v>
      </c>
      <c r="I135" s="76">
        <v>39975</v>
      </c>
      <c r="J135" s="75">
        <v>43465</v>
      </c>
      <c r="K135" s="79" t="s">
        <v>295</v>
      </c>
      <c r="L135" s="73" t="s">
        <v>296</v>
      </c>
      <c r="M135" s="78"/>
      <c r="N135" s="57"/>
      <c r="O135" s="57"/>
      <c r="P135" s="57"/>
      <c r="Q135" s="57"/>
      <c r="R135" s="57"/>
      <c r="S135" s="57"/>
      <c r="T135" s="57"/>
    </row>
    <row r="136" spans="1:20" hidden="1" x14ac:dyDescent="0.2">
      <c r="A136" s="71">
        <v>129</v>
      </c>
      <c r="B136" s="72" t="s">
        <v>289</v>
      </c>
      <c r="C136" s="73" t="s">
        <v>533</v>
      </c>
      <c r="D136" s="74" t="s">
        <v>536</v>
      </c>
      <c r="E136" s="75">
        <v>43668</v>
      </c>
      <c r="F136" s="75">
        <v>43668</v>
      </c>
      <c r="G136" s="76">
        <v>120</v>
      </c>
      <c r="H136" s="76">
        <v>70.5</v>
      </c>
      <c r="I136" s="76">
        <v>49.5</v>
      </c>
      <c r="J136" s="75">
        <v>43668</v>
      </c>
      <c r="K136" s="79" t="s">
        <v>295</v>
      </c>
      <c r="L136" s="73" t="s">
        <v>296</v>
      </c>
      <c r="M136" s="78"/>
      <c r="N136" s="57"/>
      <c r="O136" s="57"/>
      <c r="P136" s="57"/>
      <c r="Q136" s="57"/>
      <c r="R136" s="57"/>
      <c r="S136" s="57"/>
      <c r="T136" s="57"/>
    </row>
    <row r="137" spans="1:20" hidden="1" x14ac:dyDescent="0.2">
      <c r="A137" s="71">
        <v>130</v>
      </c>
      <c r="B137" s="72" t="s">
        <v>289</v>
      </c>
      <c r="C137" s="73" t="s">
        <v>533</v>
      </c>
      <c r="D137" s="74" t="s">
        <v>537</v>
      </c>
      <c r="E137" s="75">
        <v>43560</v>
      </c>
      <c r="F137" s="75">
        <v>43560</v>
      </c>
      <c r="G137" s="76">
        <v>478.77699999999999</v>
      </c>
      <c r="H137" s="76">
        <v>299.2355</v>
      </c>
      <c r="I137" s="76">
        <v>179.54150000000001</v>
      </c>
      <c r="J137" s="75">
        <v>43560</v>
      </c>
      <c r="K137" s="79" t="s">
        <v>295</v>
      </c>
      <c r="L137" s="73" t="s">
        <v>296</v>
      </c>
      <c r="M137" s="78"/>
      <c r="N137" s="57"/>
      <c r="O137" s="57"/>
      <c r="P137" s="57"/>
      <c r="Q137" s="57"/>
      <c r="R137" s="57"/>
      <c r="S137" s="57"/>
      <c r="T137" s="57"/>
    </row>
    <row r="138" spans="1:20" hidden="1" x14ac:dyDescent="0.2">
      <c r="A138" s="71">
        <v>131</v>
      </c>
      <c r="B138" s="72" t="s">
        <v>289</v>
      </c>
      <c r="C138" s="73" t="s">
        <v>533</v>
      </c>
      <c r="D138" s="74" t="s">
        <v>537</v>
      </c>
      <c r="E138" s="75">
        <v>43560</v>
      </c>
      <c r="F138" s="75">
        <v>43560</v>
      </c>
      <c r="G138" s="76">
        <v>2300</v>
      </c>
      <c r="H138" s="76">
        <v>1437.5</v>
      </c>
      <c r="I138" s="76">
        <v>862.5</v>
      </c>
      <c r="J138" s="75">
        <v>43560</v>
      </c>
      <c r="K138" s="79" t="s">
        <v>295</v>
      </c>
      <c r="L138" s="73" t="s">
        <v>296</v>
      </c>
      <c r="M138" s="78"/>
      <c r="N138" s="57"/>
      <c r="O138" s="57"/>
      <c r="P138" s="57"/>
      <c r="Q138" s="57"/>
      <c r="R138" s="57"/>
      <c r="S138" s="57"/>
      <c r="T138" s="57"/>
    </row>
    <row r="139" spans="1:20" hidden="1" x14ac:dyDescent="0.2">
      <c r="A139" s="71">
        <v>132</v>
      </c>
      <c r="B139" s="72" t="s">
        <v>289</v>
      </c>
      <c r="C139" s="73" t="s">
        <v>538</v>
      </c>
      <c r="D139" s="74" t="s">
        <v>539</v>
      </c>
      <c r="E139" s="75">
        <v>39779</v>
      </c>
      <c r="F139" s="75">
        <v>39782</v>
      </c>
      <c r="G139" s="76">
        <v>11045.180319999999</v>
      </c>
      <c r="H139" s="76">
        <v>11045.180319999999</v>
      </c>
      <c r="I139" s="76">
        <v>0</v>
      </c>
      <c r="J139" s="75">
        <v>39782</v>
      </c>
      <c r="K139" s="79" t="s">
        <v>295</v>
      </c>
      <c r="L139" s="73" t="s">
        <v>296</v>
      </c>
      <c r="M139" s="78"/>
      <c r="N139" s="57"/>
      <c r="O139" s="57"/>
      <c r="P139" s="57"/>
      <c r="Q139" s="57"/>
      <c r="R139" s="57"/>
      <c r="S139" s="57"/>
      <c r="T139" s="57"/>
    </row>
    <row r="140" spans="1:20" hidden="1" x14ac:dyDescent="0.2">
      <c r="A140" s="71">
        <v>133</v>
      </c>
      <c r="B140" s="72" t="s">
        <v>289</v>
      </c>
      <c r="C140" s="73" t="s">
        <v>540</v>
      </c>
      <c r="D140" s="74" t="s">
        <v>541</v>
      </c>
      <c r="E140" s="75">
        <v>42198</v>
      </c>
      <c r="F140" s="75">
        <v>42198</v>
      </c>
      <c r="G140" s="76">
        <v>163.20522</v>
      </c>
      <c r="H140" s="76">
        <v>163.20522</v>
      </c>
      <c r="I140" s="76">
        <v>0</v>
      </c>
      <c r="J140" s="75">
        <v>42198</v>
      </c>
      <c r="K140" s="79" t="s">
        <v>295</v>
      </c>
      <c r="L140" s="73" t="s">
        <v>296</v>
      </c>
      <c r="M140" s="78"/>
      <c r="N140" s="57"/>
      <c r="O140" s="57"/>
      <c r="P140" s="57"/>
      <c r="Q140" s="57"/>
      <c r="R140" s="57"/>
      <c r="S140" s="57"/>
      <c r="T140" s="57"/>
    </row>
    <row r="141" spans="1:20" hidden="1" x14ac:dyDescent="0.2">
      <c r="A141" s="71">
        <v>134</v>
      </c>
      <c r="B141" s="72" t="s">
        <v>289</v>
      </c>
      <c r="C141" s="73" t="s">
        <v>540</v>
      </c>
      <c r="D141" s="74" t="s">
        <v>542</v>
      </c>
      <c r="E141" s="75">
        <v>42673</v>
      </c>
      <c r="F141" s="75">
        <v>42673</v>
      </c>
      <c r="G141" s="76">
        <v>916.82785000000001</v>
      </c>
      <c r="H141" s="76">
        <v>916.82785000000001</v>
      </c>
      <c r="I141" s="76">
        <v>0</v>
      </c>
      <c r="J141" s="75">
        <v>42673</v>
      </c>
      <c r="K141" s="79" t="s">
        <v>295</v>
      </c>
      <c r="L141" s="73" t="s">
        <v>296</v>
      </c>
      <c r="M141" s="78"/>
      <c r="N141" s="57"/>
      <c r="O141" s="57"/>
      <c r="P141" s="57"/>
      <c r="Q141" s="57"/>
      <c r="R141" s="57"/>
      <c r="S141" s="57"/>
      <c r="T141" s="57"/>
    </row>
    <row r="142" spans="1:20" hidden="1" x14ac:dyDescent="0.2">
      <c r="A142" s="71">
        <v>135</v>
      </c>
      <c r="B142" s="72" t="s">
        <v>289</v>
      </c>
      <c r="C142" s="73" t="s">
        <v>540</v>
      </c>
      <c r="D142" s="74" t="s">
        <v>542</v>
      </c>
      <c r="E142" s="75">
        <v>42673</v>
      </c>
      <c r="F142" s="75">
        <v>42673</v>
      </c>
      <c r="G142" s="76">
        <v>701.10365000000002</v>
      </c>
      <c r="H142" s="76">
        <v>701.10365000000002</v>
      </c>
      <c r="I142" s="76">
        <v>0</v>
      </c>
      <c r="J142" s="75">
        <v>42673</v>
      </c>
      <c r="K142" s="79" t="s">
        <v>295</v>
      </c>
      <c r="L142" s="73" t="s">
        <v>296</v>
      </c>
      <c r="M142" s="78"/>
      <c r="N142" s="57"/>
      <c r="O142" s="57"/>
      <c r="P142" s="57"/>
      <c r="Q142" s="57"/>
      <c r="R142" s="57"/>
      <c r="S142" s="57"/>
      <c r="T142" s="57"/>
    </row>
    <row r="143" spans="1:20" hidden="1" x14ac:dyDescent="0.2">
      <c r="A143" s="71">
        <v>136</v>
      </c>
      <c r="B143" s="72" t="s">
        <v>289</v>
      </c>
      <c r="C143" s="73" t="s">
        <v>540</v>
      </c>
      <c r="D143" s="74" t="s">
        <v>543</v>
      </c>
      <c r="E143" s="75">
        <v>42198</v>
      </c>
      <c r="F143" s="75">
        <v>42198</v>
      </c>
      <c r="G143" s="76">
        <v>429.97793999999999</v>
      </c>
      <c r="H143" s="76">
        <v>429.97793999999999</v>
      </c>
      <c r="I143" s="76">
        <v>0</v>
      </c>
      <c r="J143" s="75">
        <v>42198</v>
      </c>
      <c r="K143" s="79" t="s">
        <v>295</v>
      </c>
      <c r="L143" s="73" t="s">
        <v>296</v>
      </c>
      <c r="M143" s="78"/>
      <c r="N143" s="57"/>
      <c r="O143" s="57"/>
      <c r="P143" s="57"/>
      <c r="Q143" s="57"/>
      <c r="R143" s="57"/>
      <c r="S143" s="57"/>
      <c r="T143" s="57"/>
    </row>
    <row r="144" spans="1:20" hidden="1" x14ac:dyDescent="0.2">
      <c r="A144" s="71">
        <v>137</v>
      </c>
      <c r="B144" s="72" t="s">
        <v>289</v>
      </c>
      <c r="C144" s="73" t="s">
        <v>540</v>
      </c>
      <c r="D144" s="74" t="s">
        <v>541</v>
      </c>
      <c r="E144" s="75">
        <v>42198</v>
      </c>
      <c r="F144" s="75">
        <v>42198</v>
      </c>
      <c r="G144" s="76">
        <v>163.20522</v>
      </c>
      <c r="H144" s="76">
        <v>163.20522</v>
      </c>
      <c r="I144" s="76">
        <v>0</v>
      </c>
      <c r="J144" s="75">
        <v>42198</v>
      </c>
      <c r="K144" s="79" t="s">
        <v>295</v>
      </c>
      <c r="L144" s="73" t="s">
        <v>296</v>
      </c>
      <c r="M144" s="78"/>
      <c r="N144" s="57"/>
      <c r="O144" s="57"/>
      <c r="P144" s="57"/>
      <c r="Q144" s="57"/>
      <c r="R144" s="57"/>
      <c r="S144" s="57"/>
      <c r="T144" s="57"/>
    </row>
    <row r="145" spans="1:20" hidden="1" x14ac:dyDescent="0.2">
      <c r="A145" s="71">
        <v>138</v>
      </c>
      <c r="B145" s="72" t="s">
        <v>289</v>
      </c>
      <c r="C145" s="73" t="s">
        <v>544</v>
      </c>
      <c r="D145" s="74" t="s">
        <v>545</v>
      </c>
      <c r="E145" s="75">
        <v>44221</v>
      </c>
      <c r="F145" s="75">
        <v>44221</v>
      </c>
      <c r="G145" s="76">
        <v>250941.79800000001</v>
      </c>
      <c r="H145" s="76">
        <v>90966.401920000004</v>
      </c>
      <c r="I145" s="76">
        <v>159975.39608000001</v>
      </c>
      <c r="J145" s="75">
        <v>44221</v>
      </c>
      <c r="K145" s="79" t="s">
        <v>295</v>
      </c>
      <c r="L145" s="73" t="s">
        <v>296</v>
      </c>
      <c r="M145" s="78"/>
      <c r="N145" s="57"/>
      <c r="O145" s="57"/>
      <c r="P145" s="57"/>
      <c r="Q145" s="57"/>
      <c r="R145" s="57"/>
      <c r="S145" s="57"/>
      <c r="T145" s="57"/>
    </row>
    <row r="146" spans="1:20" hidden="1" x14ac:dyDescent="0.2">
      <c r="A146" s="71">
        <v>139</v>
      </c>
      <c r="B146" s="72" t="s">
        <v>289</v>
      </c>
      <c r="C146" s="73" t="s">
        <v>546</v>
      </c>
      <c r="D146" s="74" t="s">
        <v>547</v>
      </c>
      <c r="E146" s="75">
        <v>44193</v>
      </c>
      <c r="F146" s="75">
        <v>44193</v>
      </c>
      <c r="G146" s="76">
        <v>230742.08100000001</v>
      </c>
      <c r="H146" s="76">
        <v>86271.126480000006</v>
      </c>
      <c r="I146" s="76">
        <v>144470.95452</v>
      </c>
      <c r="J146" s="75">
        <v>44193</v>
      </c>
      <c r="K146" s="79" t="s">
        <v>307</v>
      </c>
      <c r="L146" s="73" t="s">
        <v>296</v>
      </c>
      <c r="M146" s="78"/>
      <c r="N146" s="57"/>
      <c r="O146" s="57"/>
      <c r="P146" s="57"/>
      <c r="Q146" s="57"/>
      <c r="R146" s="57"/>
      <c r="S146" s="57"/>
      <c r="T146" s="57"/>
    </row>
    <row r="147" spans="1:20" hidden="1" x14ac:dyDescent="0.2">
      <c r="A147" s="71">
        <v>140</v>
      </c>
      <c r="B147" s="72" t="s">
        <v>289</v>
      </c>
      <c r="C147" s="73" t="s">
        <v>548</v>
      </c>
      <c r="D147" s="74" t="s">
        <v>549</v>
      </c>
      <c r="E147" s="75">
        <v>44195</v>
      </c>
      <c r="F147" s="75">
        <v>44195</v>
      </c>
      <c r="G147" s="76">
        <v>254162.71900000001</v>
      </c>
      <c r="H147" s="76">
        <v>93001.238459999993</v>
      </c>
      <c r="I147" s="76">
        <v>161161.48053999999</v>
      </c>
      <c r="J147" s="75">
        <v>44195</v>
      </c>
      <c r="K147" s="79" t="s">
        <v>307</v>
      </c>
      <c r="L147" s="73" t="s">
        <v>296</v>
      </c>
      <c r="M147" s="78"/>
      <c r="N147" s="57"/>
      <c r="O147" s="57"/>
      <c r="P147" s="57"/>
      <c r="Q147" s="57"/>
      <c r="R147" s="57"/>
      <c r="S147" s="57"/>
      <c r="T147" s="57"/>
    </row>
    <row r="148" spans="1:20" ht="25.5" hidden="1" x14ac:dyDescent="0.2">
      <c r="A148" s="71">
        <v>141</v>
      </c>
      <c r="B148" s="72" t="s">
        <v>289</v>
      </c>
      <c r="C148" s="73" t="s">
        <v>550</v>
      </c>
      <c r="D148" s="74" t="s">
        <v>551</v>
      </c>
      <c r="E148" s="75">
        <v>43472</v>
      </c>
      <c r="F148" s="75">
        <v>43472</v>
      </c>
      <c r="G148" s="76">
        <v>97131.572</v>
      </c>
      <c r="H148" s="76">
        <v>43696.940909999998</v>
      </c>
      <c r="I148" s="76">
        <v>53434.631090000003</v>
      </c>
      <c r="J148" s="75">
        <v>43472</v>
      </c>
      <c r="K148" s="80"/>
      <c r="L148" s="73" t="s">
        <v>296</v>
      </c>
      <c r="M148" s="78"/>
      <c r="N148" s="57"/>
      <c r="O148" s="57"/>
      <c r="P148" s="57"/>
      <c r="Q148" s="57"/>
      <c r="R148" s="57"/>
      <c r="S148" s="57"/>
      <c r="T148" s="57"/>
    </row>
    <row r="149" spans="1:20" ht="25.5" hidden="1" x14ac:dyDescent="0.2">
      <c r="A149" s="71">
        <v>142</v>
      </c>
      <c r="B149" s="72" t="s">
        <v>289</v>
      </c>
      <c r="C149" s="73" t="s">
        <v>550</v>
      </c>
      <c r="D149" s="74" t="s">
        <v>552</v>
      </c>
      <c r="E149" s="75">
        <v>44560</v>
      </c>
      <c r="F149" s="75">
        <v>44560</v>
      </c>
      <c r="G149" s="76">
        <v>865.92399999999998</v>
      </c>
      <c r="H149" s="76">
        <v>194.8329</v>
      </c>
      <c r="I149" s="76">
        <v>671.09109999999998</v>
      </c>
      <c r="J149" s="75">
        <v>44560</v>
      </c>
      <c r="K149" s="79" t="s">
        <v>307</v>
      </c>
      <c r="L149" s="73" t="s">
        <v>296</v>
      </c>
      <c r="M149" s="78"/>
      <c r="N149" s="57"/>
      <c r="O149" s="57"/>
      <c r="P149" s="57"/>
      <c r="Q149" s="57"/>
      <c r="R149" s="57"/>
      <c r="S149" s="57"/>
      <c r="T149" s="57"/>
    </row>
    <row r="150" spans="1:20" ht="25.5" hidden="1" x14ac:dyDescent="0.2">
      <c r="A150" s="71">
        <v>143</v>
      </c>
      <c r="B150" s="72" t="s">
        <v>289</v>
      </c>
      <c r="C150" s="73" t="s">
        <v>553</v>
      </c>
      <c r="D150" s="74" t="s">
        <v>554</v>
      </c>
      <c r="E150" s="75">
        <v>43395</v>
      </c>
      <c r="F150" s="75">
        <v>43395</v>
      </c>
      <c r="G150" s="76">
        <v>192310.81099999999</v>
      </c>
      <c r="H150" s="76">
        <v>111393.08339</v>
      </c>
      <c r="I150" s="76">
        <v>80917.727610000002</v>
      </c>
      <c r="J150" s="75">
        <v>43395</v>
      </c>
      <c r="K150" s="79" t="s">
        <v>317</v>
      </c>
      <c r="L150" s="73" t="s">
        <v>296</v>
      </c>
      <c r="M150" s="78"/>
      <c r="N150" s="57"/>
      <c r="O150" s="57"/>
      <c r="P150" s="57"/>
      <c r="Q150" s="57"/>
      <c r="R150" s="57"/>
      <c r="S150" s="57"/>
      <c r="T150" s="57"/>
    </row>
    <row r="151" spans="1:20" ht="25.5" hidden="1" x14ac:dyDescent="0.2">
      <c r="A151" s="71">
        <v>144</v>
      </c>
      <c r="B151" s="72" t="s">
        <v>289</v>
      </c>
      <c r="C151" s="73" t="s">
        <v>555</v>
      </c>
      <c r="D151" s="74" t="s">
        <v>556</v>
      </c>
      <c r="E151" s="75">
        <v>43614</v>
      </c>
      <c r="F151" s="75">
        <v>43614</v>
      </c>
      <c r="G151" s="76">
        <v>4042</v>
      </c>
      <c r="H151" s="76">
        <v>2475.7249999999999</v>
      </c>
      <c r="I151" s="76">
        <v>1566.2750000000001</v>
      </c>
      <c r="J151" s="75">
        <v>43614</v>
      </c>
      <c r="K151" s="79" t="s">
        <v>317</v>
      </c>
      <c r="L151" s="73" t="s">
        <v>296</v>
      </c>
      <c r="M151" s="78"/>
      <c r="N151" s="57"/>
      <c r="O151" s="57"/>
      <c r="P151" s="57"/>
      <c r="Q151" s="57"/>
      <c r="R151" s="57"/>
      <c r="S151" s="57"/>
      <c r="T151" s="57"/>
    </row>
    <row r="152" spans="1:20" ht="25.5" hidden="1" x14ac:dyDescent="0.2">
      <c r="A152" s="71">
        <v>145</v>
      </c>
      <c r="B152" s="72" t="s">
        <v>289</v>
      </c>
      <c r="C152" s="73" t="s">
        <v>557</v>
      </c>
      <c r="D152" s="74" t="s">
        <v>558</v>
      </c>
      <c r="E152" s="75">
        <v>43888</v>
      </c>
      <c r="F152" s="75">
        <v>43888</v>
      </c>
      <c r="G152" s="76">
        <v>411675.74919999996</v>
      </c>
      <c r="H152" s="76">
        <v>205837.87480000002</v>
      </c>
      <c r="I152" s="76">
        <v>205837.8744</v>
      </c>
      <c r="J152" s="75">
        <v>43888</v>
      </c>
      <c r="K152" s="79" t="s">
        <v>314</v>
      </c>
      <c r="L152" s="73" t="s">
        <v>296</v>
      </c>
      <c r="M152" s="78"/>
      <c r="N152" s="57"/>
      <c r="O152" s="57"/>
      <c r="P152" s="57"/>
      <c r="Q152" s="57"/>
      <c r="R152" s="57"/>
      <c r="S152" s="57"/>
      <c r="T152" s="57"/>
    </row>
    <row r="153" spans="1:20" ht="25.5" hidden="1" x14ac:dyDescent="0.2">
      <c r="A153" s="71">
        <v>146</v>
      </c>
      <c r="B153" s="72" t="s">
        <v>289</v>
      </c>
      <c r="C153" s="73" t="s">
        <v>559</v>
      </c>
      <c r="D153" s="74" t="s">
        <v>560</v>
      </c>
      <c r="E153" s="75">
        <v>40542</v>
      </c>
      <c r="F153" s="75">
        <v>40542</v>
      </c>
      <c r="G153" s="76">
        <v>13437.292939999999</v>
      </c>
      <c r="H153" s="76">
        <v>13437.292939999999</v>
      </c>
      <c r="I153" s="76">
        <v>0</v>
      </c>
      <c r="J153" s="75">
        <v>40542</v>
      </c>
      <c r="K153" s="79" t="e">
        <v>#REF!</v>
      </c>
      <c r="L153" s="73" t="s">
        <v>296</v>
      </c>
      <c r="M153" s="78"/>
      <c r="N153" s="57"/>
      <c r="O153" s="57"/>
      <c r="P153" s="57"/>
      <c r="Q153" s="57"/>
      <c r="R153" s="57"/>
      <c r="S153" s="57"/>
      <c r="T153" s="57"/>
    </row>
    <row r="154" spans="1:20" hidden="1" x14ac:dyDescent="0.2">
      <c r="A154" s="71">
        <v>147</v>
      </c>
      <c r="B154" s="72" t="s">
        <v>289</v>
      </c>
      <c r="C154" s="73" t="s">
        <v>559</v>
      </c>
      <c r="D154" s="74" t="s">
        <v>561</v>
      </c>
      <c r="E154" s="75">
        <v>44910</v>
      </c>
      <c r="F154" s="75">
        <v>44910</v>
      </c>
      <c r="G154" s="76">
        <v>165977.80600000001</v>
      </c>
      <c r="H154" s="76">
        <v>12849.894689999999</v>
      </c>
      <c r="I154" s="76">
        <v>153127.91131</v>
      </c>
      <c r="J154" s="75">
        <v>44910</v>
      </c>
      <c r="K154" s="79" t="e">
        <v>#REF!</v>
      </c>
      <c r="L154" s="73" t="s">
        <v>296</v>
      </c>
      <c r="M154" s="78"/>
      <c r="N154" s="57"/>
      <c r="O154" s="57"/>
      <c r="P154" s="57"/>
      <c r="Q154" s="57"/>
      <c r="R154" s="57"/>
      <c r="S154" s="57"/>
      <c r="T154" s="57"/>
    </row>
    <row r="155" spans="1:20" hidden="1" x14ac:dyDescent="0.2">
      <c r="A155" s="71">
        <v>148</v>
      </c>
      <c r="B155" s="72" t="s">
        <v>289</v>
      </c>
      <c r="C155" s="73" t="s">
        <v>559</v>
      </c>
      <c r="D155" s="74" t="s">
        <v>562</v>
      </c>
      <c r="E155" s="75">
        <v>42958</v>
      </c>
      <c r="F155" s="75">
        <v>42958</v>
      </c>
      <c r="G155" s="76">
        <v>3948.6428100000003</v>
      </c>
      <c r="H155" s="76">
        <v>3455.0626499999998</v>
      </c>
      <c r="I155" s="76">
        <v>493.58015999999998</v>
      </c>
      <c r="J155" s="75">
        <v>42958</v>
      </c>
      <c r="K155" s="79" t="s">
        <v>311</v>
      </c>
      <c r="L155" s="73" t="s">
        <v>296</v>
      </c>
      <c r="M155" s="78"/>
      <c r="N155" s="57"/>
      <c r="O155" s="57"/>
      <c r="P155" s="57"/>
      <c r="Q155" s="57"/>
      <c r="R155" s="57"/>
      <c r="S155" s="57"/>
      <c r="T155" s="57"/>
    </row>
    <row r="156" spans="1:20" hidden="1" x14ac:dyDescent="0.2">
      <c r="A156" s="71">
        <v>149</v>
      </c>
      <c r="B156" s="72" t="s">
        <v>289</v>
      </c>
      <c r="C156" s="73" t="s">
        <v>559</v>
      </c>
      <c r="D156" s="74" t="s">
        <v>563</v>
      </c>
      <c r="E156" s="75">
        <v>36738</v>
      </c>
      <c r="F156" s="75">
        <v>36738</v>
      </c>
      <c r="G156" s="76">
        <v>7261.0621100000008</v>
      </c>
      <c r="H156" s="76">
        <v>7261.0621100000008</v>
      </c>
      <c r="I156" s="76">
        <v>0</v>
      </c>
      <c r="J156" s="75">
        <v>36738</v>
      </c>
      <c r="K156" s="79" t="s">
        <v>311</v>
      </c>
      <c r="L156" s="73" t="s">
        <v>296</v>
      </c>
      <c r="M156" s="78"/>
      <c r="N156" s="57"/>
      <c r="O156" s="57"/>
      <c r="P156" s="57"/>
      <c r="Q156" s="57"/>
      <c r="R156" s="57"/>
      <c r="S156" s="57"/>
      <c r="T156" s="57"/>
    </row>
    <row r="157" spans="1:20" hidden="1" x14ac:dyDescent="0.2">
      <c r="A157" s="71">
        <v>150</v>
      </c>
      <c r="B157" s="72" t="s">
        <v>289</v>
      </c>
      <c r="C157" s="73" t="s">
        <v>559</v>
      </c>
      <c r="D157" s="74" t="s">
        <v>564</v>
      </c>
      <c r="E157" s="75">
        <v>43901</v>
      </c>
      <c r="F157" s="75">
        <v>43901</v>
      </c>
      <c r="G157" s="76">
        <v>146041.69099999999</v>
      </c>
      <c r="H157" s="76">
        <v>71216.820059999998</v>
      </c>
      <c r="I157" s="76">
        <v>74824.870939999993</v>
      </c>
      <c r="J157" s="75">
        <v>43901</v>
      </c>
      <c r="K157" s="79" t="s">
        <v>311</v>
      </c>
      <c r="L157" s="73" t="s">
        <v>296</v>
      </c>
      <c r="M157" s="78"/>
      <c r="N157" s="57"/>
      <c r="O157" s="57"/>
      <c r="P157" s="57"/>
      <c r="Q157" s="57"/>
      <c r="R157" s="57"/>
      <c r="S157" s="57"/>
      <c r="T157" s="57"/>
    </row>
    <row r="158" spans="1:20" hidden="1" x14ac:dyDescent="0.2">
      <c r="A158" s="71">
        <v>151</v>
      </c>
      <c r="B158" s="72" t="s">
        <v>289</v>
      </c>
      <c r="C158" s="73" t="s">
        <v>559</v>
      </c>
      <c r="D158" s="74" t="s">
        <v>565</v>
      </c>
      <c r="E158" s="75">
        <v>36721</v>
      </c>
      <c r="F158" s="75">
        <v>36721</v>
      </c>
      <c r="G158" s="76">
        <v>14346.55365</v>
      </c>
      <c r="H158" s="76">
        <v>14275.66617</v>
      </c>
      <c r="I158" s="76">
        <v>70.887479999999996</v>
      </c>
      <c r="J158" s="75">
        <v>36721</v>
      </c>
      <c r="K158" s="79" t="s">
        <v>311</v>
      </c>
      <c r="L158" s="73" t="s">
        <v>296</v>
      </c>
      <c r="M158" s="78"/>
      <c r="N158" s="57"/>
      <c r="O158" s="57"/>
      <c r="P158" s="57"/>
      <c r="Q158" s="57"/>
      <c r="R158" s="57"/>
      <c r="S158" s="57"/>
      <c r="T158" s="57"/>
    </row>
    <row r="159" spans="1:20" hidden="1" x14ac:dyDescent="0.2">
      <c r="A159" s="71">
        <v>152</v>
      </c>
      <c r="B159" s="72" t="s">
        <v>289</v>
      </c>
      <c r="C159" s="73" t="s">
        <v>559</v>
      </c>
      <c r="D159" s="74" t="s">
        <v>566</v>
      </c>
      <c r="E159" s="75">
        <v>42958</v>
      </c>
      <c r="F159" s="75">
        <v>42958</v>
      </c>
      <c r="G159" s="76">
        <v>4513.0880099999995</v>
      </c>
      <c r="H159" s="76">
        <v>3948.9520600000001</v>
      </c>
      <c r="I159" s="76">
        <v>564.13594999999998</v>
      </c>
      <c r="J159" s="75">
        <v>42958</v>
      </c>
      <c r="K159" s="79" t="s">
        <v>311</v>
      </c>
      <c r="L159" s="73" t="s">
        <v>296</v>
      </c>
      <c r="M159" s="78"/>
      <c r="N159" s="57"/>
      <c r="O159" s="57"/>
      <c r="P159" s="57"/>
      <c r="Q159" s="57"/>
      <c r="R159" s="57"/>
      <c r="S159" s="57"/>
      <c r="T159" s="57"/>
    </row>
    <row r="160" spans="1:20" hidden="1" x14ac:dyDescent="0.2">
      <c r="A160" s="71">
        <v>153</v>
      </c>
      <c r="B160" s="72" t="s">
        <v>289</v>
      </c>
      <c r="C160" s="73" t="s">
        <v>567</v>
      </c>
      <c r="D160" s="74" t="s">
        <v>568</v>
      </c>
      <c r="E160" s="75">
        <v>43460</v>
      </c>
      <c r="F160" s="75">
        <v>43460</v>
      </c>
      <c r="G160" s="76">
        <v>8987</v>
      </c>
      <c r="H160" s="76">
        <v>6066.2250000000004</v>
      </c>
      <c r="I160" s="76">
        <v>2920.7750000000001</v>
      </c>
      <c r="J160" s="75">
        <v>43460</v>
      </c>
      <c r="K160" s="79" t="s">
        <v>451</v>
      </c>
      <c r="L160" s="73" t="s">
        <v>296</v>
      </c>
      <c r="M160" s="78"/>
      <c r="N160" s="57"/>
      <c r="O160" s="57"/>
      <c r="P160" s="57"/>
      <c r="Q160" s="57"/>
      <c r="R160" s="57"/>
      <c r="S160" s="57"/>
      <c r="T160" s="57"/>
    </row>
    <row r="161" spans="1:20" hidden="1" x14ac:dyDescent="0.2">
      <c r="A161" s="71">
        <v>154</v>
      </c>
      <c r="B161" s="72" t="s">
        <v>289</v>
      </c>
      <c r="C161" s="73" t="s">
        <v>567</v>
      </c>
      <c r="D161" s="74" t="s">
        <v>569</v>
      </c>
      <c r="E161" s="75">
        <v>43502</v>
      </c>
      <c r="F161" s="75">
        <v>43502</v>
      </c>
      <c r="G161" s="76">
        <v>2211.1</v>
      </c>
      <c r="H161" s="76">
        <v>1437.2149999999999</v>
      </c>
      <c r="I161" s="76">
        <v>773.88499999999999</v>
      </c>
      <c r="J161" s="75">
        <v>43502</v>
      </c>
      <c r="K161" s="79" t="s">
        <v>451</v>
      </c>
      <c r="L161" s="73" t="s">
        <v>296</v>
      </c>
      <c r="M161" s="78"/>
      <c r="N161" s="57"/>
      <c r="O161" s="57"/>
      <c r="P161" s="57"/>
      <c r="Q161" s="57"/>
      <c r="R161" s="57"/>
      <c r="S161" s="57"/>
      <c r="T161" s="57"/>
    </row>
    <row r="162" spans="1:20" hidden="1" x14ac:dyDescent="0.2">
      <c r="A162" s="71">
        <v>155</v>
      </c>
      <c r="B162" s="72" t="s">
        <v>289</v>
      </c>
      <c r="C162" s="73" t="s">
        <v>567</v>
      </c>
      <c r="D162" s="74" t="s">
        <v>570</v>
      </c>
      <c r="E162" s="75">
        <v>43502</v>
      </c>
      <c r="F162" s="75">
        <v>43502</v>
      </c>
      <c r="G162" s="76">
        <v>2088.9</v>
      </c>
      <c r="H162" s="76">
        <v>1357.7850000000001</v>
      </c>
      <c r="I162" s="76">
        <v>731.11500000000001</v>
      </c>
      <c r="J162" s="75">
        <v>43502</v>
      </c>
      <c r="K162" s="79" t="s">
        <v>451</v>
      </c>
      <c r="L162" s="73" t="s">
        <v>296</v>
      </c>
      <c r="M162" s="78"/>
      <c r="N162" s="57"/>
      <c r="O162" s="57"/>
      <c r="P162" s="57"/>
      <c r="Q162" s="57"/>
      <c r="R162" s="57"/>
      <c r="S162" s="57"/>
      <c r="T162" s="57"/>
    </row>
    <row r="163" spans="1:20" hidden="1" x14ac:dyDescent="0.2">
      <c r="A163" s="71">
        <v>156</v>
      </c>
      <c r="B163" s="72" t="s">
        <v>289</v>
      </c>
      <c r="C163" s="73" t="s">
        <v>567</v>
      </c>
      <c r="D163" s="74" t="s">
        <v>571</v>
      </c>
      <c r="E163" s="75">
        <v>43460</v>
      </c>
      <c r="F163" s="75">
        <v>43460</v>
      </c>
      <c r="G163" s="76">
        <v>38412</v>
      </c>
      <c r="H163" s="76">
        <v>25928.1</v>
      </c>
      <c r="I163" s="76">
        <v>12483.9</v>
      </c>
      <c r="J163" s="75">
        <v>43460</v>
      </c>
      <c r="K163" s="79" t="s">
        <v>451</v>
      </c>
      <c r="L163" s="73" t="s">
        <v>296</v>
      </c>
      <c r="M163" s="78"/>
      <c r="N163" s="57"/>
      <c r="O163" s="57"/>
      <c r="P163" s="57"/>
      <c r="Q163" s="57"/>
      <c r="R163" s="57"/>
      <c r="S163" s="57"/>
      <c r="T163" s="57"/>
    </row>
    <row r="164" spans="1:20" hidden="1" x14ac:dyDescent="0.2">
      <c r="A164" s="71">
        <v>157</v>
      </c>
      <c r="B164" s="72" t="s">
        <v>289</v>
      </c>
      <c r="C164" s="73" t="s">
        <v>572</v>
      </c>
      <c r="D164" s="74" t="s">
        <v>573</v>
      </c>
      <c r="E164" s="75">
        <v>44250</v>
      </c>
      <c r="F164" s="75">
        <v>44250</v>
      </c>
      <c r="G164" s="76">
        <v>1300</v>
      </c>
      <c r="H164" s="76">
        <v>455</v>
      </c>
      <c r="I164" s="76">
        <v>845</v>
      </c>
      <c r="J164" s="75">
        <v>44250</v>
      </c>
      <c r="K164" s="79" t="s">
        <v>451</v>
      </c>
      <c r="L164" s="73" t="s">
        <v>296</v>
      </c>
      <c r="M164" s="78"/>
      <c r="N164" s="57"/>
      <c r="O164" s="57"/>
      <c r="P164" s="57"/>
      <c r="Q164" s="57"/>
      <c r="R164" s="57"/>
      <c r="S164" s="57"/>
      <c r="T164" s="57"/>
    </row>
    <row r="165" spans="1:20" hidden="1" x14ac:dyDescent="0.2">
      <c r="A165" s="71">
        <v>158</v>
      </c>
      <c r="B165" s="72" t="s">
        <v>289</v>
      </c>
      <c r="C165" s="73" t="s">
        <v>572</v>
      </c>
      <c r="D165" s="74" t="s">
        <v>574</v>
      </c>
      <c r="E165" s="75">
        <v>44047</v>
      </c>
      <c r="F165" s="75">
        <v>44047</v>
      </c>
      <c r="G165" s="76">
        <v>4645</v>
      </c>
      <c r="H165" s="76">
        <v>1974.125</v>
      </c>
      <c r="I165" s="76">
        <v>2670.875</v>
      </c>
      <c r="J165" s="75">
        <v>44047</v>
      </c>
      <c r="K165" s="79" t="s">
        <v>451</v>
      </c>
      <c r="L165" s="73" t="s">
        <v>296</v>
      </c>
      <c r="M165" s="78"/>
      <c r="N165" s="57"/>
      <c r="O165" s="57"/>
      <c r="P165" s="57"/>
      <c r="Q165" s="57"/>
      <c r="R165" s="57"/>
      <c r="S165" s="57"/>
      <c r="T165" s="57"/>
    </row>
    <row r="166" spans="1:20" hidden="1" x14ac:dyDescent="0.2">
      <c r="A166" s="71">
        <v>159</v>
      </c>
      <c r="B166" s="72" t="s">
        <v>289</v>
      </c>
      <c r="C166" s="73" t="s">
        <v>572</v>
      </c>
      <c r="D166" s="74" t="s">
        <v>574</v>
      </c>
      <c r="E166" s="75">
        <v>44047</v>
      </c>
      <c r="F166" s="75">
        <v>44047</v>
      </c>
      <c r="G166" s="76">
        <v>4645</v>
      </c>
      <c r="H166" s="76">
        <v>1974.125</v>
      </c>
      <c r="I166" s="76">
        <v>2670.875</v>
      </c>
      <c r="J166" s="75">
        <v>44047</v>
      </c>
      <c r="K166" s="79" t="s">
        <v>451</v>
      </c>
      <c r="L166" s="73" t="s">
        <v>296</v>
      </c>
      <c r="M166" s="78"/>
      <c r="N166" s="57"/>
      <c r="O166" s="57"/>
      <c r="P166" s="57"/>
      <c r="Q166" s="57"/>
      <c r="R166" s="57"/>
      <c r="S166" s="57"/>
      <c r="T166" s="57"/>
    </row>
    <row r="167" spans="1:20" ht="25.5" hidden="1" x14ac:dyDescent="0.2">
      <c r="A167" s="71">
        <v>160</v>
      </c>
      <c r="B167" s="72" t="s">
        <v>289</v>
      </c>
      <c r="C167" s="73" t="s">
        <v>572</v>
      </c>
      <c r="D167" s="74" t="s">
        <v>575</v>
      </c>
      <c r="E167" s="75">
        <v>43829</v>
      </c>
      <c r="F167" s="75">
        <v>43829</v>
      </c>
      <c r="G167" s="76">
        <v>134154.92199999999</v>
      </c>
      <c r="H167" s="76">
        <v>70431.334260000003</v>
      </c>
      <c r="I167" s="76">
        <v>63723.587740000003</v>
      </c>
      <c r="J167" s="75">
        <v>43829</v>
      </c>
      <c r="K167" s="79" t="s">
        <v>451</v>
      </c>
      <c r="L167" s="73" t="s">
        <v>296</v>
      </c>
      <c r="M167" s="78"/>
      <c r="N167" s="57"/>
      <c r="O167" s="57"/>
      <c r="P167" s="57"/>
      <c r="Q167" s="57"/>
      <c r="R167" s="57"/>
      <c r="S167" s="57"/>
      <c r="T167" s="57"/>
    </row>
    <row r="168" spans="1:20" hidden="1" x14ac:dyDescent="0.2">
      <c r="A168" s="71">
        <v>161</v>
      </c>
      <c r="B168" s="72" t="s">
        <v>289</v>
      </c>
      <c r="C168" s="73" t="s">
        <v>576</v>
      </c>
      <c r="D168" s="74" t="s">
        <v>577</v>
      </c>
      <c r="E168" s="75">
        <v>44469</v>
      </c>
      <c r="F168" s="75">
        <v>44469</v>
      </c>
      <c r="G168" s="76">
        <v>7196.7</v>
      </c>
      <c r="H168" s="76">
        <v>1889.13375</v>
      </c>
      <c r="I168" s="76">
        <v>5307.5662499999999</v>
      </c>
      <c r="J168" s="75">
        <v>44469</v>
      </c>
      <c r="K168" s="79" t="e">
        <v>#REF!</v>
      </c>
      <c r="L168" s="73" t="s">
        <v>296</v>
      </c>
      <c r="M168" s="78"/>
      <c r="N168" s="57"/>
      <c r="O168" s="57"/>
      <c r="P168" s="57"/>
      <c r="Q168" s="57"/>
      <c r="R168" s="57"/>
      <c r="S168" s="57"/>
      <c r="T168" s="57"/>
    </row>
    <row r="169" spans="1:20" hidden="1" x14ac:dyDescent="0.2">
      <c r="A169" s="71">
        <v>162</v>
      </c>
      <c r="B169" s="72" t="s">
        <v>289</v>
      </c>
      <c r="C169" s="73" t="s">
        <v>576</v>
      </c>
      <c r="D169" s="74" t="s">
        <v>578</v>
      </c>
      <c r="E169" s="75">
        <v>44469</v>
      </c>
      <c r="F169" s="75">
        <v>44469</v>
      </c>
      <c r="G169" s="76">
        <v>1313.8125</v>
      </c>
      <c r="H169" s="76">
        <v>344.87585999999999</v>
      </c>
      <c r="I169" s="76">
        <v>968.93664000000001</v>
      </c>
      <c r="J169" s="75">
        <v>44469</v>
      </c>
      <c r="K169" s="79" t="e">
        <v>#REF!</v>
      </c>
      <c r="L169" s="73" t="s">
        <v>296</v>
      </c>
      <c r="M169" s="78"/>
      <c r="N169" s="57"/>
      <c r="O169" s="57"/>
      <c r="P169" s="57"/>
      <c r="Q169" s="57"/>
      <c r="R169" s="57"/>
      <c r="S169" s="57"/>
      <c r="T169" s="57"/>
    </row>
    <row r="170" spans="1:20" hidden="1" x14ac:dyDescent="0.2">
      <c r="A170" s="71">
        <v>163</v>
      </c>
      <c r="B170" s="72" t="s">
        <v>289</v>
      </c>
      <c r="C170" s="73" t="s">
        <v>576</v>
      </c>
      <c r="D170" s="74" t="s">
        <v>579</v>
      </c>
      <c r="E170" s="75">
        <v>44469</v>
      </c>
      <c r="F170" s="75">
        <v>44469</v>
      </c>
      <c r="G170" s="76">
        <v>5040</v>
      </c>
      <c r="H170" s="76">
        <v>1323</v>
      </c>
      <c r="I170" s="76">
        <v>3717</v>
      </c>
      <c r="J170" s="75">
        <v>44469</v>
      </c>
      <c r="K170" s="79" t="e">
        <v>#REF!</v>
      </c>
      <c r="L170" s="73" t="s">
        <v>296</v>
      </c>
      <c r="M170" s="78"/>
      <c r="N170" s="57"/>
      <c r="O170" s="57"/>
      <c r="P170" s="57"/>
      <c r="Q170" s="57"/>
      <c r="R170" s="57"/>
      <c r="S170" s="57"/>
      <c r="T170" s="57"/>
    </row>
    <row r="171" spans="1:20" hidden="1" x14ac:dyDescent="0.2">
      <c r="A171" s="71">
        <v>164</v>
      </c>
      <c r="B171" s="72" t="s">
        <v>289</v>
      </c>
      <c r="C171" s="73" t="s">
        <v>576</v>
      </c>
      <c r="D171" s="74" t="s">
        <v>580</v>
      </c>
      <c r="E171" s="75">
        <v>44469</v>
      </c>
      <c r="F171" s="75">
        <v>44469</v>
      </c>
      <c r="G171" s="76">
        <v>1849.92</v>
      </c>
      <c r="H171" s="76">
        <v>485.60399999999998</v>
      </c>
      <c r="I171" s="76">
        <v>1364.316</v>
      </c>
      <c r="J171" s="75">
        <v>44469</v>
      </c>
      <c r="K171" s="79" t="e">
        <v>#REF!</v>
      </c>
      <c r="L171" s="73" t="s">
        <v>296</v>
      </c>
      <c r="M171" s="78"/>
      <c r="N171" s="57"/>
      <c r="O171" s="57"/>
      <c r="P171" s="57"/>
      <c r="Q171" s="57"/>
      <c r="R171" s="57"/>
      <c r="S171" s="57"/>
      <c r="T171" s="57"/>
    </row>
    <row r="172" spans="1:20" ht="25.5" hidden="1" x14ac:dyDescent="0.2">
      <c r="A172" s="71">
        <v>165</v>
      </c>
      <c r="B172" s="72" t="s">
        <v>289</v>
      </c>
      <c r="C172" s="73" t="s">
        <v>576</v>
      </c>
      <c r="D172" s="74" t="s">
        <v>581</v>
      </c>
      <c r="E172" s="75">
        <v>44469</v>
      </c>
      <c r="F172" s="75">
        <v>44469</v>
      </c>
      <c r="G172" s="76">
        <v>2600</v>
      </c>
      <c r="H172" s="76">
        <v>682.5</v>
      </c>
      <c r="I172" s="76">
        <v>1917.5</v>
      </c>
      <c r="J172" s="75">
        <v>44469</v>
      </c>
      <c r="K172" s="79" t="e">
        <v>#REF!</v>
      </c>
      <c r="L172" s="73" t="s">
        <v>296</v>
      </c>
      <c r="M172" s="78"/>
      <c r="N172" s="57"/>
      <c r="O172" s="57"/>
      <c r="P172" s="57"/>
      <c r="Q172" s="57"/>
      <c r="R172" s="57"/>
      <c r="S172" s="57"/>
      <c r="T172" s="57"/>
    </row>
    <row r="173" spans="1:20" hidden="1" x14ac:dyDescent="0.2">
      <c r="A173" s="71">
        <v>166</v>
      </c>
      <c r="B173" s="72" t="s">
        <v>289</v>
      </c>
      <c r="C173" s="73" t="s">
        <v>576</v>
      </c>
      <c r="D173" s="74" t="s">
        <v>580</v>
      </c>
      <c r="E173" s="75">
        <v>44469</v>
      </c>
      <c r="F173" s="75">
        <v>44469</v>
      </c>
      <c r="G173" s="76">
        <v>4120.96</v>
      </c>
      <c r="H173" s="76">
        <v>1081.752</v>
      </c>
      <c r="I173" s="76">
        <v>3039.2080000000001</v>
      </c>
      <c r="J173" s="75">
        <v>44469</v>
      </c>
      <c r="K173" s="79" t="e">
        <v>#REF!</v>
      </c>
      <c r="L173" s="73" t="s">
        <v>296</v>
      </c>
      <c r="M173" s="78"/>
      <c r="N173" s="57"/>
      <c r="O173" s="57"/>
      <c r="P173" s="57"/>
      <c r="Q173" s="57"/>
      <c r="R173" s="57"/>
      <c r="S173" s="57"/>
      <c r="T173" s="57"/>
    </row>
    <row r="174" spans="1:20" ht="25.5" hidden="1" x14ac:dyDescent="0.2">
      <c r="A174" s="71">
        <v>167</v>
      </c>
      <c r="B174" s="72" t="s">
        <v>289</v>
      </c>
      <c r="C174" s="73" t="s">
        <v>576</v>
      </c>
      <c r="D174" s="74" t="s">
        <v>582</v>
      </c>
      <c r="E174" s="75">
        <v>44469</v>
      </c>
      <c r="F174" s="75">
        <v>44469</v>
      </c>
      <c r="G174" s="76">
        <v>14800</v>
      </c>
      <c r="H174" s="76">
        <v>3885</v>
      </c>
      <c r="I174" s="76">
        <v>10915</v>
      </c>
      <c r="J174" s="75">
        <v>44469</v>
      </c>
      <c r="K174" s="79" t="e">
        <v>#REF!</v>
      </c>
      <c r="L174" s="73" t="s">
        <v>296</v>
      </c>
      <c r="M174" s="78"/>
      <c r="N174" s="57"/>
      <c r="O174" s="57"/>
      <c r="P174" s="57"/>
      <c r="Q174" s="57"/>
      <c r="R174" s="57"/>
      <c r="S174" s="57"/>
      <c r="T174" s="57"/>
    </row>
    <row r="175" spans="1:20" hidden="1" x14ac:dyDescent="0.2">
      <c r="A175" s="71">
        <v>168</v>
      </c>
      <c r="B175" s="72" t="s">
        <v>289</v>
      </c>
      <c r="C175" s="73" t="s">
        <v>576</v>
      </c>
      <c r="D175" s="74" t="s">
        <v>583</v>
      </c>
      <c r="E175" s="75">
        <v>44469</v>
      </c>
      <c r="F175" s="75">
        <v>44469</v>
      </c>
      <c r="G175" s="76">
        <v>1810</v>
      </c>
      <c r="H175" s="76">
        <v>475.125</v>
      </c>
      <c r="I175" s="76">
        <v>1334.875</v>
      </c>
      <c r="J175" s="75">
        <v>44469</v>
      </c>
      <c r="K175" s="79" t="e">
        <v>#REF!</v>
      </c>
      <c r="L175" s="73" t="s">
        <v>296</v>
      </c>
      <c r="M175" s="78"/>
      <c r="N175" s="57"/>
      <c r="O175" s="57"/>
      <c r="P175" s="57"/>
      <c r="Q175" s="57"/>
      <c r="R175" s="57"/>
      <c r="S175" s="57"/>
      <c r="T175" s="57"/>
    </row>
    <row r="176" spans="1:20" ht="25.5" hidden="1" x14ac:dyDescent="0.2">
      <c r="A176" s="71">
        <v>169</v>
      </c>
      <c r="B176" s="72" t="s">
        <v>289</v>
      </c>
      <c r="C176" s="73" t="s">
        <v>576</v>
      </c>
      <c r="D176" s="74" t="s">
        <v>584</v>
      </c>
      <c r="E176" s="75">
        <v>44469</v>
      </c>
      <c r="F176" s="75">
        <v>44469</v>
      </c>
      <c r="G176" s="76">
        <v>6747.75</v>
      </c>
      <c r="H176" s="76">
        <v>1771.28448</v>
      </c>
      <c r="I176" s="76">
        <v>4976.4655199999997</v>
      </c>
      <c r="J176" s="75">
        <v>44469</v>
      </c>
      <c r="K176" s="79" t="e">
        <v>#REF!</v>
      </c>
      <c r="L176" s="73" t="s">
        <v>296</v>
      </c>
      <c r="M176" s="78"/>
      <c r="N176" s="57"/>
      <c r="O176" s="57"/>
      <c r="P176" s="57"/>
      <c r="Q176" s="57"/>
      <c r="R176" s="57"/>
      <c r="S176" s="57"/>
      <c r="T176" s="57"/>
    </row>
    <row r="177" spans="1:20" hidden="1" x14ac:dyDescent="0.2">
      <c r="A177" s="71">
        <v>170</v>
      </c>
      <c r="B177" s="72" t="s">
        <v>289</v>
      </c>
      <c r="C177" s="73" t="s">
        <v>576</v>
      </c>
      <c r="D177" s="74" t="s">
        <v>580</v>
      </c>
      <c r="E177" s="75">
        <v>44469</v>
      </c>
      <c r="F177" s="75">
        <v>44469</v>
      </c>
      <c r="G177" s="76">
        <v>2861.25</v>
      </c>
      <c r="H177" s="76">
        <v>751.07822999999996</v>
      </c>
      <c r="I177" s="76">
        <v>2110.1717699999999</v>
      </c>
      <c r="J177" s="75">
        <v>44469</v>
      </c>
      <c r="K177" s="79" t="e">
        <v>#REF!</v>
      </c>
      <c r="L177" s="73" t="s">
        <v>296</v>
      </c>
      <c r="M177" s="78"/>
      <c r="N177" s="57"/>
      <c r="O177" s="57"/>
      <c r="P177" s="57"/>
      <c r="Q177" s="57"/>
      <c r="R177" s="57"/>
      <c r="S177" s="57"/>
      <c r="T177" s="57"/>
    </row>
    <row r="178" spans="1:20" hidden="1" x14ac:dyDescent="0.2">
      <c r="A178" s="71">
        <v>171</v>
      </c>
      <c r="B178" s="72" t="s">
        <v>289</v>
      </c>
      <c r="C178" s="73" t="s">
        <v>576</v>
      </c>
      <c r="D178" s="74" t="s">
        <v>580</v>
      </c>
      <c r="E178" s="75">
        <v>44469</v>
      </c>
      <c r="F178" s="75">
        <v>44469</v>
      </c>
      <c r="G178" s="76">
        <v>6658.47</v>
      </c>
      <c r="H178" s="76">
        <v>1747.8484799999999</v>
      </c>
      <c r="I178" s="76">
        <v>4910.6215199999997</v>
      </c>
      <c r="J178" s="75">
        <v>44469</v>
      </c>
      <c r="K178" s="79" t="e">
        <v>#REF!</v>
      </c>
      <c r="L178" s="73" t="s">
        <v>296</v>
      </c>
      <c r="M178" s="78"/>
      <c r="N178" s="57"/>
      <c r="O178" s="57"/>
      <c r="P178" s="57"/>
      <c r="Q178" s="57"/>
      <c r="R178" s="57"/>
      <c r="S178" s="57"/>
      <c r="T178" s="57"/>
    </row>
    <row r="179" spans="1:20" hidden="1" x14ac:dyDescent="0.2">
      <c r="A179" s="71">
        <v>172</v>
      </c>
      <c r="B179" s="72" t="s">
        <v>289</v>
      </c>
      <c r="C179" s="73" t="s">
        <v>576</v>
      </c>
      <c r="D179" s="74" t="s">
        <v>585</v>
      </c>
      <c r="E179" s="75">
        <v>44407</v>
      </c>
      <c r="F179" s="75">
        <v>44407</v>
      </c>
      <c r="G179" s="76">
        <v>6022.5</v>
      </c>
      <c r="H179" s="76">
        <v>1731.46875</v>
      </c>
      <c r="I179" s="76">
        <v>4291.03125</v>
      </c>
      <c r="J179" s="75">
        <v>44407</v>
      </c>
      <c r="K179" s="79" t="e">
        <v>#REF!</v>
      </c>
      <c r="L179" s="73" t="s">
        <v>296</v>
      </c>
      <c r="M179" s="78"/>
      <c r="N179" s="57"/>
      <c r="O179" s="57"/>
      <c r="P179" s="57"/>
      <c r="Q179" s="57"/>
      <c r="R179" s="57"/>
      <c r="S179" s="57"/>
      <c r="T179" s="57"/>
    </row>
    <row r="180" spans="1:20" hidden="1" x14ac:dyDescent="0.2">
      <c r="A180" s="71">
        <v>173</v>
      </c>
      <c r="B180" s="72" t="s">
        <v>289</v>
      </c>
      <c r="C180" s="73" t="s">
        <v>576</v>
      </c>
      <c r="D180" s="74" t="s">
        <v>585</v>
      </c>
      <c r="E180" s="75">
        <v>44407</v>
      </c>
      <c r="F180" s="75">
        <v>44407</v>
      </c>
      <c r="G180" s="76">
        <v>5657.5</v>
      </c>
      <c r="H180" s="76">
        <v>1626.53125</v>
      </c>
      <c r="I180" s="76">
        <v>4030.96875</v>
      </c>
      <c r="J180" s="75">
        <v>44407</v>
      </c>
      <c r="K180" s="79" t="s">
        <v>451</v>
      </c>
      <c r="L180" s="73" t="s">
        <v>296</v>
      </c>
      <c r="M180" s="78"/>
      <c r="N180" s="57"/>
      <c r="O180" s="57"/>
      <c r="P180" s="57"/>
      <c r="Q180" s="57"/>
      <c r="R180" s="57"/>
      <c r="S180" s="57"/>
      <c r="T180" s="57"/>
    </row>
    <row r="181" spans="1:20" hidden="1" x14ac:dyDescent="0.2">
      <c r="A181" s="71">
        <v>174</v>
      </c>
      <c r="B181" s="72" t="s">
        <v>289</v>
      </c>
      <c r="C181" s="73" t="s">
        <v>576</v>
      </c>
      <c r="D181" s="74" t="s">
        <v>586</v>
      </c>
      <c r="E181" s="75">
        <v>44407</v>
      </c>
      <c r="F181" s="75">
        <v>44407</v>
      </c>
      <c r="G181" s="76">
        <v>3832.5</v>
      </c>
      <c r="H181" s="76">
        <v>1101.84375</v>
      </c>
      <c r="I181" s="76">
        <v>2730.65625</v>
      </c>
      <c r="J181" s="75">
        <v>44407</v>
      </c>
      <c r="K181" s="79" t="s">
        <v>451</v>
      </c>
      <c r="L181" s="73" t="s">
        <v>296</v>
      </c>
      <c r="M181" s="78"/>
      <c r="N181" s="57"/>
      <c r="O181" s="57"/>
      <c r="P181" s="57"/>
      <c r="Q181" s="57"/>
      <c r="R181" s="57"/>
      <c r="S181" s="57"/>
      <c r="T181" s="57"/>
    </row>
    <row r="182" spans="1:20" hidden="1" x14ac:dyDescent="0.2">
      <c r="A182" s="71">
        <v>175</v>
      </c>
      <c r="B182" s="72" t="s">
        <v>289</v>
      </c>
      <c r="C182" s="73" t="s">
        <v>576</v>
      </c>
      <c r="D182" s="74" t="s">
        <v>586</v>
      </c>
      <c r="E182" s="75">
        <v>44407</v>
      </c>
      <c r="F182" s="75">
        <v>44407</v>
      </c>
      <c r="G182" s="76">
        <v>3650</v>
      </c>
      <c r="H182" s="76">
        <v>1049.375</v>
      </c>
      <c r="I182" s="76">
        <v>2600.625</v>
      </c>
      <c r="J182" s="75">
        <v>44407</v>
      </c>
      <c r="K182" s="79" t="s">
        <v>451</v>
      </c>
      <c r="L182" s="73" t="s">
        <v>296</v>
      </c>
      <c r="M182" s="78"/>
      <c r="N182" s="57"/>
      <c r="O182" s="57"/>
      <c r="P182" s="57"/>
      <c r="Q182" s="57"/>
      <c r="R182" s="57"/>
      <c r="S182" s="57"/>
      <c r="T182" s="57"/>
    </row>
    <row r="183" spans="1:20" ht="25.5" hidden="1" x14ac:dyDescent="0.2">
      <c r="A183" s="71">
        <v>176</v>
      </c>
      <c r="B183" s="72" t="s">
        <v>289</v>
      </c>
      <c r="C183" s="73" t="s">
        <v>576</v>
      </c>
      <c r="D183" s="74" t="s">
        <v>587</v>
      </c>
      <c r="E183" s="75">
        <v>44407</v>
      </c>
      <c r="F183" s="75">
        <v>44407</v>
      </c>
      <c r="G183" s="76">
        <v>10075</v>
      </c>
      <c r="H183" s="76">
        <v>2896.5625</v>
      </c>
      <c r="I183" s="76">
        <v>7178.4375</v>
      </c>
      <c r="J183" s="75">
        <v>44407</v>
      </c>
      <c r="K183" s="79" t="s">
        <v>451</v>
      </c>
      <c r="L183" s="73" t="s">
        <v>296</v>
      </c>
      <c r="M183" s="78"/>
      <c r="N183" s="57"/>
      <c r="O183" s="57"/>
      <c r="P183" s="57"/>
      <c r="Q183" s="57"/>
      <c r="R183" s="57"/>
      <c r="S183" s="57"/>
      <c r="T183" s="57"/>
    </row>
    <row r="184" spans="1:20" hidden="1" x14ac:dyDescent="0.2">
      <c r="A184" s="71">
        <v>177</v>
      </c>
      <c r="B184" s="72" t="s">
        <v>289</v>
      </c>
      <c r="C184" s="73" t="s">
        <v>576</v>
      </c>
      <c r="D184" s="74" t="s">
        <v>588</v>
      </c>
      <c r="E184" s="75">
        <v>44469</v>
      </c>
      <c r="F184" s="75">
        <v>44469</v>
      </c>
      <c r="G184" s="76">
        <v>1721.8201000000001</v>
      </c>
      <c r="H184" s="76">
        <v>451.97775000000001</v>
      </c>
      <c r="I184" s="76">
        <v>1269.8423500000001</v>
      </c>
      <c r="J184" s="75">
        <v>44469</v>
      </c>
      <c r="K184" s="79" t="s">
        <v>451</v>
      </c>
      <c r="L184" s="73" t="s">
        <v>296</v>
      </c>
      <c r="M184" s="78"/>
      <c r="N184" s="57"/>
      <c r="O184" s="57"/>
      <c r="P184" s="57"/>
      <c r="Q184" s="57"/>
      <c r="R184" s="57"/>
      <c r="S184" s="57"/>
      <c r="T184" s="57"/>
    </row>
    <row r="185" spans="1:20" ht="25.5" hidden="1" x14ac:dyDescent="0.2">
      <c r="A185" s="71">
        <v>178</v>
      </c>
      <c r="B185" s="72" t="s">
        <v>289</v>
      </c>
      <c r="C185" s="73" t="s">
        <v>589</v>
      </c>
      <c r="D185" s="74" t="s">
        <v>590</v>
      </c>
      <c r="E185" s="75">
        <v>44439</v>
      </c>
      <c r="F185" s="75">
        <v>44439</v>
      </c>
      <c r="G185" s="76">
        <v>26207.614000000001</v>
      </c>
      <c r="H185" s="76">
        <v>5241.5228799999995</v>
      </c>
      <c r="I185" s="76">
        <v>20966.091120000001</v>
      </c>
      <c r="J185" s="75">
        <v>44439</v>
      </c>
      <c r="K185" s="79" t="s">
        <v>432</v>
      </c>
      <c r="L185" s="73" t="s">
        <v>296</v>
      </c>
      <c r="M185" s="78"/>
      <c r="N185" s="57"/>
      <c r="O185" s="57"/>
      <c r="P185" s="57"/>
      <c r="Q185" s="57"/>
      <c r="R185" s="57"/>
      <c r="S185" s="57"/>
      <c r="T185" s="57"/>
    </row>
    <row r="186" spans="1:20" ht="25.5" hidden="1" x14ac:dyDescent="0.2">
      <c r="A186" s="71">
        <v>179</v>
      </c>
      <c r="B186" s="72" t="s">
        <v>289</v>
      </c>
      <c r="C186" s="73" t="s">
        <v>589</v>
      </c>
      <c r="D186" s="74" t="s">
        <v>591</v>
      </c>
      <c r="E186" s="75">
        <v>43671</v>
      </c>
      <c r="F186" s="75">
        <v>43671</v>
      </c>
      <c r="G186" s="76">
        <v>84360.089699999997</v>
      </c>
      <c r="H186" s="76">
        <v>47452.5504</v>
      </c>
      <c r="I186" s="76">
        <v>36907.539299999997</v>
      </c>
      <c r="J186" s="75">
        <v>43671</v>
      </c>
      <c r="K186" s="79" t="s">
        <v>432</v>
      </c>
      <c r="L186" s="73" t="s">
        <v>296</v>
      </c>
      <c r="M186" s="78"/>
      <c r="N186" s="57"/>
      <c r="O186" s="57"/>
      <c r="P186" s="57"/>
      <c r="Q186" s="57"/>
      <c r="R186" s="57"/>
      <c r="S186" s="57"/>
      <c r="T186" s="57"/>
    </row>
    <row r="187" spans="1:20" ht="25.5" hidden="1" x14ac:dyDescent="0.2">
      <c r="A187" s="71">
        <v>180</v>
      </c>
      <c r="B187" s="72" t="s">
        <v>289</v>
      </c>
      <c r="C187" s="73" t="s">
        <v>589</v>
      </c>
      <c r="D187" s="74" t="s">
        <v>592</v>
      </c>
      <c r="E187" s="75">
        <v>44439</v>
      </c>
      <c r="F187" s="75">
        <v>44439</v>
      </c>
      <c r="G187" s="76">
        <v>48765.13</v>
      </c>
      <c r="H187" s="76">
        <v>9753.0260799999996</v>
      </c>
      <c r="I187" s="76">
        <v>39012.103920000001</v>
      </c>
      <c r="J187" s="75">
        <v>44439</v>
      </c>
      <c r="K187" s="79" t="s">
        <v>432</v>
      </c>
      <c r="L187" s="73" t="s">
        <v>296</v>
      </c>
      <c r="M187" s="78"/>
      <c r="N187" s="57"/>
      <c r="O187" s="57"/>
      <c r="P187" s="57"/>
      <c r="Q187" s="57"/>
      <c r="R187" s="57"/>
      <c r="S187" s="57"/>
      <c r="T187" s="57"/>
    </row>
    <row r="188" spans="1:20" ht="25.5" hidden="1" x14ac:dyDescent="0.2">
      <c r="A188" s="71">
        <v>181</v>
      </c>
      <c r="B188" s="72" t="s">
        <v>289</v>
      </c>
      <c r="C188" s="73" t="s">
        <v>589</v>
      </c>
      <c r="D188" s="74" t="s">
        <v>593</v>
      </c>
      <c r="E188" s="75">
        <v>44439</v>
      </c>
      <c r="F188" s="75">
        <v>44439</v>
      </c>
      <c r="G188" s="76">
        <v>32796.127</v>
      </c>
      <c r="H188" s="76">
        <v>6559.2254400000002</v>
      </c>
      <c r="I188" s="76">
        <v>26236.901559999998</v>
      </c>
      <c r="J188" s="75">
        <v>44439</v>
      </c>
      <c r="K188" s="79" t="s">
        <v>432</v>
      </c>
      <c r="L188" s="73" t="s">
        <v>296</v>
      </c>
      <c r="M188" s="78"/>
      <c r="N188" s="57"/>
      <c r="O188" s="57"/>
      <c r="P188" s="57"/>
      <c r="Q188" s="57"/>
      <c r="R188" s="57"/>
      <c r="S188" s="57"/>
      <c r="T188" s="57"/>
    </row>
    <row r="189" spans="1:20" ht="25.5" hidden="1" x14ac:dyDescent="0.2">
      <c r="A189" s="71">
        <v>182</v>
      </c>
      <c r="B189" s="72" t="s">
        <v>289</v>
      </c>
      <c r="C189" s="73" t="s">
        <v>594</v>
      </c>
      <c r="D189" s="74" t="s">
        <v>595</v>
      </c>
      <c r="E189" s="75">
        <v>43454</v>
      </c>
      <c r="F189" s="75">
        <v>43454</v>
      </c>
      <c r="G189" s="76">
        <v>9824.6669999999995</v>
      </c>
      <c r="H189" s="76">
        <v>6631.6503600000005</v>
      </c>
      <c r="I189" s="76">
        <v>3193.0166400000003</v>
      </c>
      <c r="J189" s="75">
        <v>43454</v>
      </c>
      <c r="K189" s="79" t="s">
        <v>322</v>
      </c>
      <c r="L189" s="73" t="s">
        <v>296</v>
      </c>
      <c r="M189" s="78"/>
      <c r="N189" s="57"/>
      <c r="O189" s="57"/>
      <c r="P189" s="57"/>
      <c r="Q189" s="57"/>
      <c r="R189" s="57"/>
      <c r="S189" s="57"/>
      <c r="T189" s="57"/>
    </row>
    <row r="190" spans="1:20" ht="25.5" hidden="1" x14ac:dyDescent="0.2">
      <c r="A190" s="71">
        <v>183</v>
      </c>
      <c r="B190" s="72" t="s">
        <v>289</v>
      </c>
      <c r="C190" s="73" t="s">
        <v>596</v>
      </c>
      <c r="D190" s="74" t="s">
        <v>597</v>
      </c>
      <c r="E190" s="75">
        <v>39895</v>
      </c>
      <c r="F190" s="75">
        <v>39897</v>
      </c>
      <c r="G190" s="76">
        <v>18873.64014</v>
      </c>
      <c r="H190" s="76">
        <v>18873.64014</v>
      </c>
      <c r="I190" s="76">
        <v>0</v>
      </c>
      <c r="J190" s="75">
        <v>39897</v>
      </c>
      <c r="K190" s="79" t="s">
        <v>322</v>
      </c>
      <c r="L190" s="73" t="s">
        <v>296</v>
      </c>
      <c r="M190" s="78"/>
      <c r="N190" s="57"/>
      <c r="O190" s="57"/>
      <c r="P190" s="57"/>
      <c r="Q190" s="57"/>
      <c r="R190" s="57"/>
      <c r="S190" s="57"/>
      <c r="T190" s="57"/>
    </row>
    <row r="191" spans="1:20" ht="25.5" hidden="1" x14ac:dyDescent="0.2">
      <c r="A191" s="71">
        <v>184</v>
      </c>
      <c r="B191" s="72" t="s">
        <v>289</v>
      </c>
      <c r="C191" s="73" t="s">
        <v>598</v>
      </c>
      <c r="D191" s="74" t="s">
        <v>599</v>
      </c>
      <c r="E191" s="75">
        <v>39874</v>
      </c>
      <c r="F191" s="75">
        <v>39959</v>
      </c>
      <c r="G191" s="76">
        <v>15375.292230000001</v>
      </c>
      <c r="H191" s="76">
        <v>13878.836090000001</v>
      </c>
      <c r="I191" s="76">
        <v>1496.45614</v>
      </c>
      <c r="J191" s="75">
        <v>39959</v>
      </c>
      <c r="K191" s="79" t="s">
        <v>322</v>
      </c>
      <c r="L191" s="73" t="s">
        <v>296</v>
      </c>
      <c r="M191" s="78"/>
      <c r="N191" s="57"/>
      <c r="O191" s="57"/>
      <c r="P191" s="57"/>
      <c r="Q191" s="57"/>
      <c r="R191" s="57"/>
      <c r="S191" s="57"/>
      <c r="T191" s="57"/>
    </row>
    <row r="192" spans="1:20" ht="25.5" hidden="1" x14ac:dyDescent="0.2">
      <c r="A192" s="71">
        <v>185</v>
      </c>
      <c r="B192" s="72" t="s">
        <v>289</v>
      </c>
      <c r="C192" s="73" t="s">
        <v>600</v>
      </c>
      <c r="D192" s="74" t="s">
        <v>601</v>
      </c>
      <c r="E192" s="75">
        <v>42063</v>
      </c>
      <c r="F192" s="75">
        <v>42063</v>
      </c>
      <c r="G192" s="76">
        <v>807.09702000000004</v>
      </c>
      <c r="H192" s="76">
        <v>807.09702000000004</v>
      </c>
      <c r="I192" s="76">
        <v>0</v>
      </c>
      <c r="J192" s="75">
        <v>42063</v>
      </c>
      <c r="K192" s="79" t="s">
        <v>322</v>
      </c>
      <c r="L192" s="73" t="s">
        <v>296</v>
      </c>
      <c r="M192" s="78"/>
      <c r="N192" s="57"/>
      <c r="O192" s="57"/>
      <c r="P192" s="57"/>
      <c r="Q192" s="57"/>
      <c r="R192" s="57"/>
      <c r="S192" s="57"/>
      <c r="T192" s="57"/>
    </row>
    <row r="193" spans="1:20" ht="25.5" hidden="1" x14ac:dyDescent="0.2">
      <c r="A193" s="71">
        <v>186</v>
      </c>
      <c r="B193" s="72" t="s">
        <v>289</v>
      </c>
      <c r="C193" s="73" t="s">
        <v>602</v>
      </c>
      <c r="D193" s="74" t="s">
        <v>603</v>
      </c>
      <c r="E193" s="75">
        <v>43256</v>
      </c>
      <c r="F193" s="75">
        <v>43256</v>
      </c>
      <c r="G193" s="76">
        <v>9849.1939999999995</v>
      </c>
      <c r="H193" s="76">
        <v>7140.6659400000008</v>
      </c>
      <c r="I193" s="76">
        <v>2708.5280600000001</v>
      </c>
      <c r="J193" s="75">
        <v>43256</v>
      </c>
      <c r="K193" s="79" t="s">
        <v>322</v>
      </c>
      <c r="L193" s="73" t="s">
        <v>296</v>
      </c>
      <c r="M193" s="78"/>
      <c r="N193" s="57"/>
      <c r="O193" s="57"/>
      <c r="P193" s="57"/>
      <c r="Q193" s="57"/>
      <c r="R193" s="57"/>
      <c r="S193" s="57"/>
      <c r="T193" s="57"/>
    </row>
    <row r="194" spans="1:20" ht="25.5" hidden="1" x14ac:dyDescent="0.2">
      <c r="A194" s="71">
        <v>187</v>
      </c>
      <c r="B194" s="72" t="s">
        <v>289</v>
      </c>
      <c r="C194" s="73" t="s">
        <v>604</v>
      </c>
      <c r="D194" s="74" t="s">
        <v>605</v>
      </c>
      <c r="E194" s="75">
        <v>44407</v>
      </c>
      <c r="F194" s="75">
        <v>44407</v>
      </c>
      <c r="G194" s="76">
        <v>53454.322999999997</v>
      </c>
      <c r="H194" s="76">
        <v>13846.06789</v>
      </c>
      <c r="I194" s="76">
        <v>39608.255109999998</v>
      </c>
      <c r="J194" s="75">
        <v>44407</v>
      </c>
      <c r="K194" s="79" t="s">
        <v>322</v>
      </c>
      <c r="L194" s="73" t="s">
        <v>296</v>
      </c>
      <c r="M194" s="78"/>
      <c r="N194" s="57"/>
      <c r="O194" s="57"/>
      <c r="P194" s="57"/>
      <c r="Q194" s="57"/>
      <c r="R194" s="57"/>
      <c r="S194" s="57"/>
      <c r="T194" s="57"/>
    </row>
    <row r="195" spans="1:20" ht="25.5" hidden="1" x14ac:dyDescent="0.2">
      <c r="A195" s="71">
        <v>188</v>
      </c>
      <c r="B195" s="72" t="s">
        <v>289</v>
      </c>
      <c r="C195" s="73" t="s">
        <v>606</v>
      </c>
      <c r="D195" s="74" t="s">
        <v>607</v>
      </c>
      <c r="E195" s="75">
        <v>39379</v>
      </c>
      <c r="F195" s="75">
        <v>39379</v>
      </c>
      <c r="G195" s="76">
        <v>3635.2220499999999</v>
      </c>
      <c r="H195" s="76">
        <v>3635.2220499999999</v>
      </c>
      <c r="I195" s="76">
        <v>0</v>
      </c>
      <c r="J195" s="75">
        <v>39379</v>
      </c>
      <c r="K195" s="79" t="s">
        <v>322</v>
      </c>
      <c r="L195" s="73" t="s">
        <v>296</v>
      </c>
      <c r="M195" s="78"/>
      <c r="N195" s="57"/>
      <c r="O195" s="57"/>
      <c r="P195" s="57"/>
      <c r="Q195" s="57"/>
      <c r="R195" s="57"/>
      <c r="S195" s="57"/>
      <c r="T195" s="57"/>
    </row>
    <row r="196" spans="1:20" ht="25.5" hidden="1" x14ac:dyDescent="0.2">
      <c r="A196" s="71">
        <v>189</v>
      </c>
      <c r="B196" s="72" t="s">
        <v>289</v>
      </c>
      <c r="C196" s="73" t="s">
        <v>608</v>
      </c>
      <c r="D196" s="74" t="s">
        <v>609</v>
      </c>
      <c r="E196" s="75">
        <v>42521</v>
      </c>
      <c r="F196" s="75">
        <v>42521</v>
      </c>
      <c r="G196" s="76">
        <v>798.19484999999997</v>
      </c>
      <c r="H196" s="76">
        <v>688.44315000000006</v>
      </c>
      <c r="I196" s="76">
        <v>109.7517</v>
      </c>
      <c r="J196" s="75">
        <v>42521</v>
      </c>
      <c r="K196" s="79" t="s">
        <v>322</v>
      </c>
      <c r="L196" s="73" t="s">
        <v>296</v>
      </c>
      <c r="M196" s="78"/>
      <c r="N196" s="57"/>
      <c r="O196" s="57"/>
      <c r="P196" s="57"/>
      <c r="Q196" s="57"/>
      <c r="R196" s="57"/>
      <c r="S196" s="57"/>
      <c r="T196" s="57"/>
    </row>
    <row r="197" spans="1:20" ht="25.5" hidden="1" x14ac:dyDescent="0.2">
      <c r="A197" s="71">
        <v>190</v>
      </c>
      <c r="B197" s="72" t="s">
        <v>289</v>
      </c>
      <c r="C197" s="73" t="s">
        <v>608</v>
      </c>
      <c r="D197" s="74" t="s">
        <v>610</v>
      </c>
      <c r="E197" s="75">
        <v>39415</v>
      </c>
      <c r="F197" s="75">
        <v>39415</v>
      </c>
      <c r="G197" s="76">
        <v>385.56837000000002</v>
      </c>
      <c r="H197" s="76">
        <v>385.56837000000002</v>
      </c>
      <c r="I197" s="76">
        <v>0</v>
      </c>
      <c r="J197" s="75">
        <v>39415</v>
      </c>
      <c r="K197" s="79" t="s">
        <v>322</v>
      </c>
      <c r="L197" s="73" t="s">
        <v>296</v>
      </c>
      <c r="M197" s="78"/>
      <c r="N197" s="57"/>
      <c r="O197" s="57"/>
      <c r="P197" s="57"/>
      <c r="Q197" s="57"/>
      <c r="R197" s="57"/>
      <c r="S197" s="57"/>
      <c r="T197" s="57"/>
    </row>
    <row r="198" spans="1:20" ht="25.5" hidden="1" x14ac:dyDescent="0.2">
      <c r="A198" s="71">
        <v>191</v>
      </c>
      <c r="B198" s="72" t="s">
        <v>289</v>
      </c>
      <c r="C198" s="73" t="s">
        <v>608</v>
      </c>
      <c r="D198" s="74" t="s">
        <v>611</v>
      </c>
      <c r="E198" s="75">
        <v>39353</v>
      </c>
      <c r="F198" s="75">
        <v>39353</v>
      </c>
      <c r="G198" s="76">
        <v>2474.18651</v>
      </c>
      <c r="H198" s="76">
        <v>2474.18651</v>
      </c>
      <c r="I198" s="76">
        <v>0</v>
      </c>
      <c r="J198" s="75">
        <v>39353</v>
      </c>
      <c r="K198" s="79" t="s">
        <v>322</v>
      </c>
      <c r="L198" s="73" t="s">
        <v>296</v>
      </c>
      <c r="M198" s="78"/>
      <c r="N198" s="57"/>
      <c r="O198" s="57"/>
      <c r="P198" s="57"/>
      <c r="Q198" s="57"/>
      <c r="R198" s="57"/>
      <c r="S198" s="57"/>
      <c r="T198" s="57"/>
    </row>
    <row r="199" spans="1:20" ht="25.5" hidden="1" x14ac:dyDescent="0.2">
      <c r="A199" s="71">
        <v>192</v>
      </c>
      <c r="B199" s="72" t="s">
        <v>289</v>
      </c>
      <c r="C199" s="73" t="s">
        <v>612</v>
      </c>
      <c r="D199" s="74" t="s">
        <v>613</v>
      </c>
      <c r="E199" s="75">
        <v>41183</v>
      </c>
      <c r="F199" s="75">
        <v>41183</v>
      </c>
      <c r="G199" s="76">
        <v>4465.5748099999992</v>
      </c>
      <c r="H199" s="76">
        <v>4465.5748099999992</v>
      </c>
      <c r="I199" s="76">
        <v>0</v>
      </c>
      <c r="J199" s="75">
        <v>41183</v>
      </c>
      <c r="K199" s="79" t="s">
        <v>322</v>
      </c>
      <c r="L199" s="73" t="s">
        <v>296</v>
      </c>
      <c r="M199" s="78"/>
      <c r="N199" s="57"/>
      <c r="O199" s="57"/>
      <c r="P199" s="57"/>
      <c r="Q199" s="57"/>
      <c r="R199" s="57"/>
      <c r="S199" s="57"/>
      <c r="T199" s="57"/>
    </row>
    <row r="200" spans="1:20" ht="25.5" hidden="1" x14ac:dyDescent="0.2">
      <c r="A200" s="71">
        <v>193</v>
      </c>
      <c r="B200" s="72" t="s">
        <v>289</v>
      </c>
      <c r="C200" s="73" t="s">
        <v>612</v>
      </c>
      <c r="D200" s="74" t="s">
        <v>614</v>
      </c>
      <c r="E200" s="75">
        <v>41030</v>
      </c>
      <c r="F200" s="75">
        <v>41030</v>
      </c>
      <c r="G200" s="76">
        <v>7624.5004200000003</v>
      </c>
      <c r="H200" s="76">
        <v>7624.5004200000003</v>
      </c>
      <c r="I200" s="76">
        <v>0</v>
      </c>
      <c r="J200" s="75">
        <v>41030</v>
      </c>
      <c r="K200" s="79" t="s">
        <v>322</v>
      </c>
      <c r="L200" s="73" t="s">
        <v>296</v>
      </c>
      <c r="M200" s="78"/>
      <c r="N200" s="57"/>
      <c r="O200" s="57"/>
      <c r="P200" s="57"/>
      <c r="Q200" s="57"/>
      <c r="R200" s="57"/>
      <c r="S200" s="57"/>
      <c r="T200" s="57"/>
    </row>
    <row r="201" spans="1:20" ht="25.5" hidden="1" x14ac:dyDescent="0.2">
      <c r="A201" s="71">
        <v>194</v>
      </c>
      <c r="B201" s="72" t="s">
        <v>289</v>
      </c>
      <c r="C201" s="73" t="s">
        <v>615</v>
      </c>
      <c r="D201" s="74" t="s">
        <v>616</v>
      </c>
      <c r="E201" s="75">
        <v>40054</v>
      </c>
      <c r="F201" s="75">
        <v>40054</v>
      </c>
      <c r="G201" s="76">
        <v>12012.49502</v>
      </c>
      <c r="H201" s="76">
        <v>12012.49502</v>
      </c>
      <c r="I201" s="76">
        <v>0</v>
      </c>
      <c r="J201" s="75">
        <v>40054</v>
      </c>
      <c r="K201" s="79" t="s">
        <v>322</v>
      </c>
      <c r="L201" s="73" t="s">
        <v>296</v>
      </c>
      <c r="M201" s="78"/>
      <c r="N201" s="57"/>
      <c r="O201" s="57"/>
      <c r="P201" s="57"/>
      <c r="Q201" s="57"/>
      <c r="R201" s="57"/>
      <c r="S201" s="57"/>
      <c r="T201" s="57"/>
    </row>
    <row r="202" spans="1:20" ht="25.5" hidden="1" x14ac:dyDescent="0.2">
      <c r="A202" s="71">
        <v>195</v>
      </c>
      <c r="B202" s="72" t="s">
        <v>289</v>
      </c>
      <c r="C202" s="73" t="s">
        <v>615</v>
      </c>
      <c r="D202" s="74" t="s">
        <v>617</v>
      </c>
      <c r="E202" s="75">
        <v>38082</v>
      </c>
      <c r="F202" s="75">
        <v>38082</v>
      </c>
      <c r="G202" s="76">
        <v>18493.424350000001</v>
      </c>
      <c r="H202" s="76">
        <v>18493.424350000001</v>
      </c>
      <c r="I202" s="76">
        <v>0</v>
      </c>
      <c r="J202" s="75">
        <v>38082</v>
      </c>
      <c r="K202" s="79" t="s">
        <v>322</v>
      </c>
      <c r="L202" s="73" t="s">
        <v>296</v>
      </c>
      <c r="M202" s="78"/>
      <c r="N202" s="57"/>
      <c r="O202" s="57"/>
      <c r="P202" s="57"/>
      <c r="Q202" s="57"/>
      <c r="R202" s="57"/>
      <c r="S202" s="57"/>
      <c r="T202" s="57"/>
    </row>
    <row r="203" spans="1:20" ht="25.5" hidden="1" x14ac:dyDescent="0.2">
      <c r="A203" s="71">
        <v>196</v>
      </c>
      <c r="B203" s="72" t="s">
        <v>289</v>
      </c>
      <c r="C203" s="73" t="s">
        <v>615</v>
      </c>
      <c r="D203" s="74" t="s">
        <v>618</v>
      </c>
      <c r="E203" s="75">
        <v>38786</v>
      </c>
      <c r="F203" s="75">
        <v>38786</v>
      </c>
      <c r="G203" s="76">
        <v>11322.57878</v>
      </c>
      <c r="H203" s="76">
        <v>11322.57878</v>
      </c>
      <c r="I203" s="76">
        <v>0</v>
      </c>
      <c r="J203" s="75">
        <v>38786</v>
      </c>
      <c r="K203" s="79" t="s">
        <v>322</v>
      </c>
      <c r="L203" s="73" t="s">
        <v>296</v>
      </c>
      <c r="M203" s="78"/>
      <c r="N203" s="57"/>
      <c r="O203" s="57"/>
      <c r="P203" s="57"/>
      <c r="Q203" s="57"/>
      <c r="R203" s="57"/>
      <c r="S203" s="57"/>
      <c r="T203" s="57"/>
    </row>
    <row r="204" spans="1:20" ht="25.5" hidden="1" x14ac:dyDescent="0.2">
      <c r="A204" s="71">
        <v>197</v>
      </c>
      <c r="B204" s="72" t="s">
        <v>289</v>
      </c>
      <c r="C204" s="73" t="s">
        <v>615</v>
      </c>
      <c r="D204" s="74" t="s">
        <v>619</v>
      </c>
      <c r="E204" s="75">
        <v>39447</v>
      </c>
      <c r="F204" s="75">
        <v>39447</v>
      </c>
      <c r="G204" s="76">
        <v>16491.025310000001</v>
      </c>
      <c r="H204" s="76">
        <v>16491.025310000001</v>
      </c>
      <c r="I204" s="76">
        <v>0</v>
      </c>
      <c r="J204" s="75">
        <v>39447</v>
      </c>
      <c r="K204" s="79" t="s">
        <v>322</v>
      </c>
      <c r="L204" s="73" t="s">
        <v>296</v>
      </c>
      <c r="M204" s="78"/>
      <c r="N204" s="57"/>
      <c r="O204" s="57"/>
      <c r="P204" s="57"/>
      <c r="Q204" s="57"/>
      <c r="R204" s="57"/>
      <c r="S204" s="57"/>
      <c r="T204" s="57"/>
    </row>
    <row r="205" spans="1:20" hidden="1" x14ac:dyDescent="0.2">
      <c r="A205" s="71">
        <v>198</v>
      </c>
      <c r="B205" s="72" t="s">
        <v>289</v>
      </c>
      <c r="C205" s="73" t="s">
        <v>620</v>
      </c>
      <c r="D205" s="74" t="s">
        <v>621</v>
      </c>
      <c r="E205" s="75">
        <v>44140</v>
      </c>
      <c r="F205" s="75">
        <v>44140</v>
      </c>
      <c r="G205" s="76">
        <v>169413.47500000001</v>
      </c>
      <c r="H205" s="76">
        <v>65647.72163</v>
      </c>
      <c r="I205" s="76">
        <v>103765.75337000001</v>
      </c>
      <c r="J205" s="75">
        <v>44140</v>
      </c>
      <c r="K205" s="79" t="s">
        <v>307</v>
      </c>
      <c r="L205" s="73" t="s">
        <v>296</v>
      </c>
      <c r="M205" s="78"/>
      <c r="N205" s="57"/>
      <c r="O205" s="57"/>
      <c r="P205" s="57"/>
      <c r="Q205" s="57"/>
      <c r="R205" s="57"/>
      <c r="S205" s="57"/>
      <c r="T205" s="57"/>
    </row>
    <row r="206" spans="1:20" hidden="1" x14ac:dyDescent="0.2">
      <c r="A206" s="71">
        <v>199</v>
      </c>
      <c r="B206" s="72" t="s">
        <v>289</v>
      </c>
      <c r="C206" s="73" t="s">
        <v>622</v>
      </c>
      <c r="D206" s="74" t="s">
        <v>623</v>
      </c>
      <c r="E206" s="75">
        <v>43861</v>
      </c>
      <c r="F206" s="75">
        <v>43861</v>
      </c>
      <c r="G206" s="76">
        <v>136878.837</v>
      </c>
      <c r="H206" s="76">
        <v>67238.460390000007</v>
      </c>
      <c r="I206" s="76">
        <v>69640.376610000007</v>
      </c>
      <c r="J206" s="75">
        <v>43861</v>
      </c>
      <c r="K206" s="79" t="s">
        <v>307</v>
      </c>
      <c r="L206" s="73" t="s">
        <v>296</v>
      </c>
      <c r="M206" s="78"/>
      <c r="N206" s="57"/>
      <c r="O206" s="57"/>
      <c r="P206" s="57"/>
      <c r="Q206" s="57"/>
      <c r="R206" s="57"/>
      <c r="S206" s="57"/>
      <c r="T206" s="57"/>
    </row>
    <row r="207" spans="1:20" hidden="1" x14ac:dyDescent="0.2">
      <c r="A207" s="71">
        <v>200</v>
      </c>
      <c r="B207" s="72" t="s">
        <v>289</v>
      </c>
      <c r="C207" s="73" t="s">
        <v>624</v>
      </c>
      <c r="D207" s="74" t="s">
        <v>625</v>
      </c>
      <c r="E207" s="75">
        <v>44412</v>
      </c>
      <c r="F207" s="75">
        <v>44412</v>
      </c>
      <c r="G207" s="76">
        <v>11995.8</v>
      </c>
      <c r="H207" s="76">
        <v>3298.8449999999998</v>
      </c>
      <c r="I207" s="76">
        <v>8696.9549999999999</v>
      </c>
      <c r="J207" s="75">
        <v>44412</v>
      </c>
      <c r="K207" s="79" t="s">
        <v>292</v>
      </c>
      <c r="L207" s="73" t="s">
        <v>296</v>
      </c>
      <c r="M207" s="78"/>
      <c r="N207" s="57"/>
      <c r="O207" s="57"/>
      <c r="P207" s="57"/>
      <c r="Q207" s="57"/>
      <c r="R207" s="57"/>
      <c r="S207" s="57"/>
      <c r="T207" s="57"/>
    </row>
    <row r="208" spans="1:20" hidden="1" x14ac:dyDescent="0.2">
      <c r="A208" s="71">
        <v>201</v>
      </c>
      <c r="B208" s="72" t="s">
        <v>289</v>
      </c>
      <c r="C208" s="73" t="s">
        <v>624</v>
      </c>
      <c r="D208" s="74" t="s">
        <v>545</v>
      </c>
      <c r="E208" s="75">
        <v>44119</v>
      </c>
      <c r="F208" s="75">
        <v>44119</v>
      </c>
      <c r="G208" s="76">
        <v>214898.51800000001</v>
      </c>
      <c r="H208" s="76">
        <v>85491.705659999992</v>
      </c>
      <c r="I208" s="76">
        <v>129406.81234</v>
      </c>
      <c r="J208" s="75">
        <v>44119</v>
      </c>
      <c r="K208" s="79" t="s">
        <v>292</v>
      </c>
      <c r="L208" s="73" t="s">
        <v>296</v>
      </c>
      <c r="M208" s="78"/>
      <c r="N208" s="57"/>
      <c r="O208" s="57"/>
      <c r="P208" s="57"/>
      <c r="Q208" s="57"/>
      <c r="R208" s="57"/>
      <c r="S208" s="57"/>
      <c r="T208" s="57"/>
    </row>
    <row r="209" spans="1:20" hidden="1" x14ac:dyDescent="0.2">
      <c r="A209" s="71">
        <v>202</v>
      </c>
      <c r="B209" s="72" t="s">
        <v>289</v>
      </c>
      <c r="C209" s="73" t="s">
        <v>624</v>
      </c>
      <c r="D209" s="74" t="s">
        <v>626</v>
      </c>
      <c r="E209" s="75">
        <v>44412</v>
      </c>
      <c r="F209" s="75">
        <v>44412</v>
      </c>
      <c r="G209" s="76">
        <v>1998.76</v>
      </c>
      <c r="H209" s="76">
        <v>549.65899999999999</v>
      </c>
      <c r="I209" s="76">
        <v>1449.1010000000001</v>
      </c>
      <c r="J209" s="75">
        <v>44412</v>
      </c>
      <c r="K209" s="79" t="s">
        <v>292</v>
      </c>
      <c r="L209" s="73" t="s">
        <v>296</v>
      </c>
      <c r="M209" s="78"/>
      <c r="N209" s="57"/>
      <c r="O209" s="57"/>
      <c r="P209" s="57"/>
      <c r="Q209" s="57"/>
      <c r="R209" s="57"/>
      <c r="S209" s="57"/>
      <c r="T209" s="57"/>
    </row>
    <row r="210" spans="1:20" hidden="1" x14ac:dyDescent="0.2">
      <c r="A210" s="71">
        <v>203</v>
      </c>
      <c r="B210" s="72" t="s">
        <v>289</v>
      </c>
      <c r="C210" s="73" t="s">
        <v>627</v>
      </c>
      <c r="D210" s="74" t="s">
        <v>628</v>
      </c>
      <c r="E210" s="75">
        <v>44924</v>
      </c>
      <c r="F210" s="75">
        <v>44924</v>
      </c>
      <c r="G210" s="76">
        <v>191800.95199999999</v>
      </c>
      <c r="H210" s="76">
        <v>14385.071400000001</v>
      </c>
      <c r="I210" s="76">
        <v>177415.8806</v>
      </c>
      <c r="J210" s="75">
        <v>44924</v>
      </c>
      <c r="K210" s="79" t="s">
        <v>292</v>
      </c>
      <c r="L210" s="73" t="s">
        <v>296</v>
      </c>
      <c r="M210" s="78"/>
      <c r="N210" s="57"/>
      <c r="O210" s="57"/>
      <c r="P210" s="57"/>
      <c r="Q210" s="57"/>
      <c r="R210" s="57"/>
      <c r="S210" s="57"/>
      <c r="T210" s="57"/>
    </row>
    <row r="211" spans="1:20" hidden="1" x14ac:dyDescent="0.2">
      <c r="A211" s="71">
        <v>204</v>
      </c>
      <c r="B211" s="72" t="s">
        <v>289</v>
      </c>
      <c r="C211" s="73" t="s">
        <v>627</v>
      </c>
      <c r="D211" s="74" t="s">
        <v>629</v>
      </c>
      <c r="E211" s="75">
        <v>44924</v>
      </c>
      <c r="F211" s="75">
        <v>44924</v>
      </c>
      <c r="G211" s="76">
        <v>150080.50099999999</v>
      </c>
      <c r="H211" s="76">
        <v>11256.037560000001</v>
      </c>
      <c r="I211" s="76">
        <v>138824.46343999999</v>
      </c>
      <c r="J211" s="75">
        <v>44924</v>
      </c>
      <c r="K211" s="79" t="s">
        <v>292</v>
      </c>
      <c r="L211" s="73" t="s">
        <v>296</v>
      </c>
      <c r="M211" s="78"/>
      <c r="N211" s="57"/>
      <c r="O211" s="57"/>
      <c r="P211" s="57"/>
      <c r="Q211" s="57"/>
      <c r="R211" s="57"/>
      <c r="S211" s="57"/>
      <c r="T211" s="57"/>
    </row>
    <row r="212" spans="1:20" ht="25.5" hidden="1" x14ac:dyDescent="0.2">
      <c r="A212" s="71">
        <v>205</v>
      </c>
      <c r="B212" s="72" t="s">
        <v>289</v>
      </c>
      <c r="C212" s="73" t="s">
        <v>630</v>
      </c>
      <c r="D212" s="74" t="s">
        <v>631</v>
      </c>
      <c r="E212" s="75">
        <v>43605</v>
      </c>
      <c r="F212" s="75">
        <v>43605</v>
      </c>
      <c r="G212" s="76">
        <v>220488.76500000001</v>
      </c>
      <c r="H212" s="76">
        <v>135049.36843999999</v>
      </c>
      <c r="I212" s="76">
        <v>85439.396560000008</v>
      </c>
      <c r="J212" s="75">
        <v>43605</v>
      </c>
      <c r="K212" s="79" t="s">
        <v>292</v>
      </c>
      <c r="L212" s="73" t="s">
        <v>296</v>
      </c>
      <c r="M212" s="78"/>
      <c r="N212" s="57"/>
      <c r="O212" s="57"/>
      <c r="P212" s="57"/>
      <c r="Q212" s="57"/>
      <c r="R212" s="57"/>
      <c r="S212" s="57"/>
      <c r="T212" s="57"/>
    </row>
    <row r="213" spans="1:20" hidden="1" x14ac:dyDescent="0.2">
      <c r="A213" s="71">
        <v>206</v>
      </c>
      <c r="B213" s="72" t="s">
        <v>289</v>
      </c>
      <c r="C213" s="73" t="s">
        <v>632</v>
      </c>
      <c r="D213" s="74" t="s">
        <v>633</v>
      </c>
      <c r="E213" s="75">
        <v>43464</v>
      </c>
      <c r="F213" s="75">
        <v>43464</v>
      </c>
      <c r="G213" s="76">
        <v>472714.38</v>
      </c>
      <c r="H213" s="76">
        <v>292640.48751000001</v>
      </c>
      <c r="I213" s="76">
        <v>180073.89249</v>
      </c>
      <c r="J213" s="75">
        <v>43464</v>
      </c>
      <c r="K213" s="79" t="s">
        <v>292</v>
      </c>
      <c r="L213" s="73" t="s">
        <v>296</v>
      </c>
      <c r="M213" s="78"/>
      <c r="N213" s="57"/>
      <c r="O213" s="57"/>
      <c r="P213" s="57"/>
      <c r="Q213" s="57"/>
      <c r="R213" s="57"/>
      <c r="S213" s="57"/>
      <c r="T213" s="57"/>
    </row>
    <row r="214" spans="1:20" hidden="1" x14ac:dyDescent="0.2">
      <c r="A214" s="71">
        <v>207</v>
      </c>
      <c r="B214" s="72" t="s">
        <v>289</v>
      </c>
      <c r="C214" s="73" t="s">
        <v>632</v>
      </c>
      <c r="D214" s="74" t="s">
        <v>634</v>
      </c>
      <c r="E214" s="75">
        <v>44165</v>
      </c>
      <c r="F214" s="75">
        <v>44165</v>
      </c>
      <c r="G214" s="76">
        <v>229137.85955000002</v>
      </c>
      <c r="H214" s="76">
        <v>88790.920440000002</v>
      </c>
      <c r="I214" s="76">
        <v>140346.93911000001</v>
      </c>
      <c r="J214" s="75">
        <v>44165</v>
      </c>
      <c r="K214" s="79" t="s">
        <v>292</v>
      </c>
      <c r="L214" s="73" t="s">
        <v>296</v>
      </c>
      <c r="M214" s="78"/>
      <c r="N214" s="57"/>
      <c r="O214" s="57"/>
      <c r="P214" s="57"/>
      <c r="Q214" s="57"/>
      <c r="R214" s="57"/>
      <c r="S214" s="57"/>
      <c r="T214" s="57"/>
    </row>
    <row r="215" spans="1:20" hidden="1" x14ac:dyDescent="0.2">
      <c r="A215" s="71">
        <v>208</v>
      </c>
      <c r="B215" s="72" t="s">
        <v>289</v>
      </c>
      <c r="C215" s="73" t="s">
        <v>635</v>
      </c>
      <c r="D215" s="74" t="s">
        <v>636</v>
      </c>
      <c r="E215" s="75">
        <v>44169</v>
      </c>
      <c r="F215" s="75">
        <v>44169</v>
      </c>
      <c r="G215" s="76">
        <v>145907.59255</v>
      </c>
      <c r="H215" s="76">
        <v>54715.347299999994</v>
      </c>
      <c r="I215" s="76">
        <v>91192.245250000007</v>
      </c>
      <c r="J215" s="75">
        <v>44169</v>
      </c>
      <c r="K215" s="79" t="s">
        <v>292</v>
      </c>
      <c r="L215" s="73" t="s">
        <v>296</v>
      </c>
      <c r="M215" s="78"/>
      <c r="N215" s="57"/>
      <c r="O215" s="57"/>
      <c r="P215" s="57"/>
      <c r="Q215" s="57"/>
      <c r="R215" s="57"/>
      <c r="S215" s="57"/>
      <c r="T215" s="57"/>
    </row>
    <row r="216" spans="1:20" hidden="1" x14ac:dyDescent="0.2">
      <c r="A216" s="71">
        <v>209</v>
      </c>
      <c r="B216" s="72" t="s">
        <v>289</v>
      </c>
      <c r="C216" s="73" t="s">
        <v>637</v>
      </c>
      <c r="D216" s="74" t="s">
        <v>638</v>
      </c>
      <c r="E216" s="75">
        <v>37591</v>
      </c>
      <c r="F216" s="75">
        <v>37591</v>
      </c>
      <c r="G216" s="76">
        <v>2695.19236</v>
      </c>
      <c r="H216" s="76">
        <v>2695.19236</v>
      </c>
      <c r="I216" s="76">
        <v>0</v>
      </c>
      <c r="J216" s="75">
        <v>37591</v>
      </c>
      <c r="K216" s="79" t="s">
        <v>292</v>
      </c>
      <c r="L216" s="73" t="s">
        <v>296</v>
      </c>
      <c r="M216" s="78"/>
      <c r="N216" s="57"/>
      <c r="O216" s="57"/>
      <c r="P216" s="57"/>
      <c r="Q216" s="57"/>
      <c r="R216" s="57"/>
      <c r="S216" s="57"/>
      <c r="T216" s="57"/>
    </row>
    <row r="217" spans="1:20" ht="25.5" hidden="1" x14ac:dyDescent="0.2">
      <c r="A217" s="71">
        <v>210</v>
      </c>
      <c r="B217" s="72" t="s">
        <v>289</v>
      </c>
      <c r="C217" s="73" t="s">
        <v>639</v>
      </c>
      <c r="D217" s="74" t="s">
        <v>640</v>
      </c>
      <c r="E217" s="75">
        <v>43980</v>
      </c>
      <c r="F217" s="75">
        <v>43980</v>
      </c>
      <c r="G217" s="76">
        <v>147694.41994999998</v>
      </c>
      <c r="H217" s="76">
        <v>68302.185740000001</v>
      </c>
      <c r="I217" s="76">
        <v>79392.234209999995</v>
      </c>
      <c r="J217" s="75">
        <v>43980</v>
      </c>
      <c r="K217" s="79" t="s">
        <v>292</v>
      </c>
      <c r="L217" s="73" t="s">
        <v>296</v>
      </c>
      <c r="M217" s="78"/>
      <c r="N217" s="57"/>
      <c r="O217" s="57"/>
      <c r="P217" s="57"/>
      <c r="Q217" s="57"/>
      <c r="R217" s="57"/>
      <c r="S217" s="57"/>
      <c r="T217" s="57"/>
    </row>
    <row r="218" spans="1:20" hidden="1" x14ac:dyDescent="0.2">
      <c r="A218" s="71">
        <v>211</v>
      </c>
      <c r="B218" s="72" t="s">
        <v>289</v>
      </c>
      <c r="C218" s="73" t="s">
        <v>641</v>
      </c>
      <c r="D218" s="74" t="s">
        <v>642</v>
      </c>
      <c r="E218" s="75">
        <v>44196</v>
      </c>
      <c r="F218" s="75">
        <v>44196</v>
      </c>
      <c r="G218" s="76">
        <v>1000</v>
      </c>
      <c r="H218" s="76">
        <v>375</v>
      </c>
      <c r="I218" s="76">
        <v>625</v>
      </c>
      <c r="J218" s="75">
        <v>44196</v>
      </c>
      <c r="K218" s="79" t="s">
        <v>292</v>
      </c>
      <c r="L218" s="73" t="s">
        <v>296</v>
      </c>
      <c r="M218" s="78"/>
      <c r="N218" s="57"/>
      <c r="O218" s="57"/>
      <c r="P218" s="57"/>
      <c r="Q218" s="57"/>
      <c r="R218" s="57"/>
      <c r="S218" s="57"/>
      <c r="T218" s="57"/>
    </row>
    <row r="219" spans="1:20" hidden="1" x14ac:dyDescent="0.2">
      <c r="A219" s="71">
        <v>212</v>
      </c>
      <c r="B219" s="72" t="s">
        <v>289</v>
      </c>
      <c r="C219" s="73" t="s">
        <v>641</v>
      </c>
      <c r="D219" s="74" t="s">
        <v>642</v>
      </c>
      <c r="E219" s="75">
        <v>44196</v>
      </c>
      <c r="F219" s="75">
        <v>44196</v>
      </c>
      <c r="G219" s="76">
        <v>18950.096000000001</v>
      </c>
      <c r="H219" s="76">
        <v>7106.2860300000002</v>
      </c>
      <c r="I219" s="76">
        <v>11843.80997</v>
      </c>
      <c r="J219" s="75">
        <v>44196</v>
      </c>
      <c r="K219" s="79" t="s">
        <v>292</v>
      </c>
      <c r="L219" s="73" t="s">
        <v>296</v>
      </c>
      <c r="M219" s="78"/>
      <c r="N219" s="57"/>
      <c r="O219" s="57"/>
      <c r="P219" s="57"/>
      <c r="Q219" s="57"/>
      <c r="R219" s="57"/>
      <c r="S219" s="57"/>
      <c r="T219" s="57"/>
    </row>
    <row r="220" spans="1:20" hidden="1" x14ac:dyDescent="0.2">
      <c r="A220" s="71">
        <v>213</v>
      </c>
      <c r="B220" s="72" t="s">
        <v>289</v>
      </c>
      <c r="C220" s="73" t="s">
        <v>641</v>
      </c>
      <c r="D220" s="74" t="s">
        <v>642</v>
      </c>
      <c r="E220" s="75">
        <v>44196</v>
      </c>
      <c r="F220" s="75">
        <v>44196</v>
      </c>
      <c r="G220" s="76">
        <v>781.22950000000003</v>
      </c>
      <c r="H220" s="76">
        <v>292.96109999999999</v>
      </c>
      <c r="I220" s="76">
        <v>488.26840000000004</v>
      </c>
      <c r="J220" s="75">
        <v>44196</v>
      </c>
      <c r="K220" s="79" t="s">
        <v>292</v>
      </c>
      <c r="L220" s="73" t="s">
        <v>296</v>
      </c>
      <c r="M220" s="78"/>
      <c r="N220" s="57"/>
      <c r="O220" s="57"/>
      <c r="P220" s="57"/>
      <c r="Q220" s="57"/>
      <c r="R220" s="57"/>
      <c r="S220" s="57"/>
      <c r="T220" s="57"/>
    </row>
    <row r="221" spans="1:20" hidden="1" x14ac:dyDescent="0.2">
      <c r="A221" s="71">
        <v>214</v>
      </c>
      <c r="B221" s="72" t="s">
        <v>289</v>
      </c>
      <c r="C221" s="73" t="s">
        <v>643</v>
      </c>
      <c r="D221" s="74" t="s">
        <v>644</v>
      </c>
      <c r="E221" s="75">
        <v>44260</v>
      </c>
      <c r="F221" s="75">
        <v>44104</v>
      </c>
      <c r="G221" s="76">
        <v>16744</v>
      </c>
      <c r="H221" s="76">
        <v>6906.9</v>
      </c>
      <c r="I221" s="76">
        <v>9837.1</v>
      </c>
      <c r="J221" s="75">
        <v>44104</v>
      </c>
      <c r="K221" s="79" t="s">
        <v>292</v>
      </c>
      <c r="L221" s="73" t="s">
        <v>296</v>
      </c>
      <c r="M221" s="78"/>
      <c r="N221" s="57"/>
      <c r="O221" s="57"/>
      <c r="P221" s="57"/>
      <c r="Q221" s="57"/>
      <c r="R221" s="57"/>
      <c r="S221" s="57"/>
      <c r="T221" s="57"/>
    </row>
    <row r="222" spans="1:20" hidden="1" x14ac:dyDescent="0.2">
      <c r="A222" s="71">
        <v>215</v>
      </c>
      <c r="B222" s="72" t="s">
        <v>289</v>
      </c>
      <c r="C222" s="73" t="s">
        <v>643</v>
      </c>
      <c r="D222" s="74" t="s">
        <v>645</v>
      </c>
      <c r="E222" s="75">
        <v>44027</v>
      </c>
      <c r="F222" s="75">
        <v>44040</v>
      </c>
      <c r="G222" s="76">
        <v>1242.7517399999999</v>
      </c>
      <c r="H222" s="76">
        <v>543.70399999999995</v>
      </c>
      <c r="I222" s="76">
        <v>699.04773999999998</v>
      </c>
      <c r="J222" s="75">
        <v>44040</v>
      </c>
      <c r="K222" s="79" t="s">
        <v>292</v>
      </c>
      <c r="L222" s="73" t="s">
        <v>296</v>
      </c>
      <c r="M222" s="78"/>
      <c r="N222" s="57"/>
      <c r="O222" s="57"/>
      <c r="P222" s="57"/>
      <c r="Q222" s="57"/>
      <c r="R222" s="57"/>
      <c r="S222" s="57"/>
      <c r="T222" s="57"/>
    </row>
    <row r="223" spans="1:20" hidden="1" x14ac:dyDescent="0.2">
      <c r="A223" s="71">
        <v>216</v>
      </c>
      <c r="B223" s="72" t="s">
        <v>289</v>
      </c>
      <c r="C223" s="73" t="s">
        <v>643</v>
      </c>
      <c r="D223" s="74" t="s">
        <v>644</v>
      </c>
      <c r="E223" s="75">
        <v>44260</v>
      </c>
      <c r="F223" s="75">
        <v>44104</v>
      </c>
      <c r="G223" s="76">
        <v>16744</v>
      </c>
      <c r="H223" s="76">
        <v>6906.9</v>
      </c>
      <c r="I223" s="76">
        <v>9837.1</v>
      </c>
      <c r="J223" s="75">
        <v>44104</v>
      </c>
      <c r="K223" s="79" t="s">
        <v>292</v>
      </c>
      <c r="L223" s="73" t="s">
        <v>296</v>
      </c>
      <c r="M223" s="78"/>
      <c r="N223" s="57"/>
      <c r="O223" s="57"/>
      <c r="P223" s="57"/>
      <c r="Q223" s="57"/>
      <c r="R223" s="57"/>
      <c r="S223" s="57"/>
      <c r="T223" s="57"/>
    </row>
    <row r="224" spans="1:20" x14ac:dyDescent="0.2">
      <c r="A224" s="71">
        <v>1</v>
      </c>
      <c r="B224" s="72" t="s">
        <v>289</v>
      </c>
      <c r="C224" s="73" t="s">
        <v>646</v>
      </c>
      <c r="D224" s="74" t="s">
        <v>647</v>
      </c>
      <c r="E224" s="75">
        <v>44393</v>
      </c>
      <c r="F224" s="75">
        <v>44393</v>
      </c>
      <c r="G224" s="76">
        <v>3350</v>
      </c>
      <c r="H224" s="76">
        <v>1284.16659</v>
      </c>
      <c r="I224" s="76">
        <v>2065.8334099999997</v>
      </c>
      <c r="J224" s="75">
        <v>44393</v>
      </c>
      <c r="K224" s="79"/>
      <c r="L224" s="73" t="s">
        <v>296</v>
      </c>
      <c r="M224" s="78"/>
      <c r="N224" s="57"/>
      <c r="O224" s="57"/>
      <c r="P224" s="57"/>
      <c r="Q224" s="57"/>
      <c r="R224" s="57"/>
      <c r="S224" s="57"/>
      <c r="T224" s="57"/>
    </row>
    <row r="225" spans="1:20" x14ac:dyDescent="0.2">
      <c r="A225" s="71">
        <v>1</v>
      </c>
      <c r="B225" s="72" t="s">
        <v>289</v>
      </c>
      <c r="C225" s="73" t="s">
        <v>646</v>
      </c>
      <c r="D225" s="74" t="s">
        <v>647</v>
      </c>
      <c r="E225" s="75">
        <v>44418</v>
      </c>
      <c r="F225" s="75">
        <v>44418</v>
      </c>
      <c r="G225" s="76">
        <v>3350</v>
      </c>
      <c r="H225" s="76">
        <v>1228.3332600000001</v>
      </c>
      <c r="I225" s="76">
        <v>2121.6667400000001</v>
      </c>
      <c r="J225" s="75">
        <v>44418</v>
      </c>
      <c r="K225" s="79"/>
      <c r="L225" s="73" t="s">
        <v>296</v>
      </c>
      <c r="M225" s="78"/>
      <c r="N225" s="57"/>
      <c r="O225" s="57"/>
      <c r="P225" s="57"/>
      <c r="Q225" s="57"/>
      <c r="R225" s="57"/>
      <c r="S225" s="57"/>
      <c r="T225" s="57"/>
    </row>
    <row r="226" spans="1:20" x14ac:dyDescent="0.2">
      <c r="A226" s="71">
        <v>1</v>
      </c>
      <c r="B226" s="72" t="s">
        <v>289</v>
      </c>
      <c r="C226" s="73" t="s">
        <v>646</v>
      </c>
      <c r="D226" s="74" t="s">
        <v>647</v>
      </c>
      <c r="E226" s="75">
        <v>44418</v>
      </c>
      <c r="F226" s="75">
        <v>44418</v>
      </c>
      <c r="G226" s="76">
        <v>3350</v>
      </c>
      <c r="H226" s="76">
        <v>1228.3332600000001</v>
      </c>
      <c r="I226" s="76">
        <v>2121.6667400000001</v>
      </c>
      <c r="J226" s="75">
        <v>44418</v>
      </c>
      <c r="K226" s="79"/>
      <c r="L226" s="73" t="s">
        <v>296</v>
      </c>
      <c r="M226" s="78"/>
      <c r="N226" s="57"/>
      <c r="O226" s="57"/>
      <c r="P226" s="57"/>
      <c r="Q226" s="57"/>
      <c r="R226" s="57"/>
      <c r="S226" s="57"/>
      <c r="T226" s="57"/>
    </row>
    <row r="227" spans="1:20" x14ac:dyDescent="0.2">
      <c r="A227" s="71">
        <v>1</v>
      </c>
      <c r="B227" s="72" t="s">
        <v>289</v>
      </c>
      <c r="C227" s="73" t="s">
        <v>646</v>
      </c>
      <c r="D227" s="74" t="s">
        <v>647</v>
      </c>
      <c r="E227" s="75">
        <v>44396</v>
      </c>
      <c r="F227" s="75">
        <v>44396</v>
      </c>
      <c r="G227" s="76">
        <v>3350</v>
      </c>
      <c r="H227" s="76">
        <v>1284.16659</v>
      </c>
      <c r="I227" s="76">
        <v>2065.8334099999997</v>
      </c>
      <c r="J227" s="75">
        <v>44396</v>
      </c>
      <c r="K227" s="79"/>
      <c r="L227" s="73" t="s">
        <v>296</v>
      </c>
      <c r="M227" s="78"/>
      <c r="N227" s="57"/>
      <c r="O227" s="57"/>
      <c r="P227" s="57"/>
      <c r="Q227" s="57"/>
      <c r="R227" s="57"/>
      <c r="S227" s="57"/>
      <c r="T227" s="57"/>
    </row>
    <row r="228" spans="1:20" x14ac:dyDescent="0.2">
      <c r="A228" s="71">
        <v>1</v>
      </c>
      <c r="B228" s="72" t="s">
        <v>289</v>
      </c>
      <c r="C228" s="73" t="s">
        <v>646</v>
      </c>
      <c r="D228" s="74" t="s">
        <v>647</v>
      </c>
      <c r="E228" s="75">
        <v>44418</v>
      </c>
      <c r="F228" s="75">
        <v>44418</v>
      </c>
      <c r="G228" s="76">
        <v>3350</v>
      </c>
      <c r="H228" s="76">
        <v>1228.3332600000001</v>
      </c>
      <c r="I228" s="76">
        <v>2121.6667400000001</v>
      </c>
      <c r="J228" s="75">
        <v>44418</v>
      </c>
      <c r="K228" s="79"/>
      <c r="L228" s="73" t="s">
        <v>296</v>
      </c>
      <c r="M228" s="78"/>
      <c r="N228" s="57"/>
      <c r="O228" s="57"/>
      <c r="P228" s="57"/>
      <c r="Q228" s="57"/>
      <c r="R228" s="57"/>
      <c r="S228" s="57"/>
      <c r="T228" s="57"/>
    </row>
    <row r="229" spans="1:20" x14ac:dyDescent="0.2">
      <c r="A229" s="71">
        <v>1</v>
      </c>
      <c r="B229" s="72" t="s">
        <v>289</v>
      </c>
      <c r="C229" s="73" t="s">
        <v>646</v>
      </c>
      <c r="D229" s="74" t="s">
        <v>647</v>
      </c>
      <c r="E229" s="75">
        <v>44393</v>
      </c>
      <c r="F229" s="75">
        <v>44393</v>
      </c>
      <c r="G229" s="76">
        <v>3350</v>
      </c>
      <c r="H229" s="76">
        <v>1284.16659</v>
      </c>
      <c r="I229" s="76">
        <v>2065.8334099999997</v>
      </c>
      <c r="J229" s="75">
        <v>44393</v>
      </c>
      <c r="K229" s="79"/>
      <c r="L229" s="73" t="s">
        <v>296</v>
      </c>
      <c r="M229" s="78"/>
      <c r="N229" s="57"/>
      <c r="O229" s="57"/>
      <c r="P229" s="57"/>
      <c r="Q229" s="57"/>
      <c r="R229" s="57"/>
      <c r="S229" s="57"/>
      <c r="T229" s="57"/>
    </row>
    <row r="230" spans="1:20" x14ac:dyDescent="0.2">
      <c r="A230" s="71">
        <v>1</v>
      </c>
      <c r="B230" s="72" t="s">
        <v>289</v>
      </c>
      <c r="C230" s="73" t="s">
        <v>646</v>
      </c>
      <c r="D230" s="74" t="s">
        <v>647</v>
      </c>
      <c r="E230" s="75">
        <v>44418</v>
      </c>
      <c r="F230" s="75">
        <v>44418</v>
      </c>
      <c r="G230" s="76">
        <v>3350</v>
      </c>
      <c r="H230" s="76">
        <v>1228.3332600000001</v>
      </c>
      <c r="I230" s="76">
        <v>2121.6667400000001</v>
      </c>
      <c r="J230" s="75">
        <v>44418</v>
      </c>
      <c r="K230" s="79"/>
      <c r="L230" s="73" t="s">
        <v>296</v>
      </c>
      <c r="M230" s="78"/>
      <c r="N230" s="57"/>
      <c r="O230" s="57"/>
      <c r="P230" s="57"/>
      <c r="Q230" s="57"/>
      <c r="R230" s="57"/>
      <c r="S230" s="57"/>
      <c r="T230" s="57"/>
    </row>
    <row r="231" spans="1:20" x14ac:dyDescent="0.2">
      <c r="A231" s="71">
        <v>1</v>
      </c>
      <c r="B231" s="72" t="s">
        <v>289</v>
      </c>
      <c r="C231" s="73" t="s">
        <v>646</v>
      </c>
      <c r="D231" s="74" t="s">
        <v>647</v>
      </c>
      <c r="E231" s="75">
        <v>44418</v>
      </c>
      <c r="F231" s="75">
        <v>44418</v>
      </c>
      <c r="G231" s="76">
        <v>3350</v>
      </c>
      <c r="H231" s="76">
        <v>1228.3332600000001</v>
      </c>
      <c r="I231" s="76">
        <v>2121.6667400000001</v>
      </c>
      <c r="J231" s="75">
        <v>44418</v>
      </c>
      <c r="K231" s="79"/>
      <c r="L231" s="73" t="s">
        <v>296</v>
      </c>
      <c r="M231" s="78"/>
      <c r="N231" s="57"/>
      <c r="O231" s="57"/>
      <c r="P231" s="57"/>
      <c r="Q231" s="57"/>
      <c r="R231" s="57"/>
      <c r="S231" s="57"/>
      <c r="T231" s="57"/>
    </row>
    <row r="232" spans="1:20" x14ac:dyDescent="0.2">
      <c r="A232" s="71">
        <v>1</v>
      </c>
      <c r="B232" s="72" t="s">
        <v>289</v>
      </c>
      <c r="C232" s="73" t="s">
        <v>646</v>
      </c>
      <c r="D232" s="74" t="s">
        <v>647</v>
      </c>
      <c r="E232" s="75">
        <v>44418</v>
      </c>
      <c r="F232" s="75">
        <v>44418</v>
      </c>
      <c r="G232" s="76">
        <v>3350</v>
      </c>
      <c r="H232" s="76">
        <v>1228.3332600000001</v>
      </c>
      <c r="I232" s="76">
        <v>2121.6667400000001</v>
      </c>
      <c r="J232" s="75">
        <v>44418</v>
      </c>
      <c r="K232" s="79"/>
      <c r="L232" s="73" t="s">
        <v>296</v>
      </c>
      <c r="M232" s="78"/>
      <c r="N232" s="57"/>
      <c r="O232" s="57"/>
      <c r="P232" s="57"/>
      <c r="Q232" s="57"/>
      <c r="R232" s="57"/>
      <c r="S232" s="57"/>
      <c r="T232" s="57"/>
    </row>
    <row r="233" spans="1:20" x14ac:dyDescent="0.2">
      <c r="A233" s="71">
        <v>1</v>
      </c>
      <c r="B233" s="72" t="s">
        <v>289</v>
      </c>
      <c r="C233" s="73" t="s">
        <v>646</v>
      </c>
      <c r="D233" s="74" t="s">
        <v>647</v>
      </c>
      <c r="E233" s="75">
        <v>44396</v>
      </c>
      <c r="F233" s="75">
        <v>44396</v>
      </c>
      <c r="G233" s="76">
        <v>3350</v>
      </c>
      <c r="H233" s="76">
        <v>1284.16659</v>
      </c>
      <c r="I233" s="76">
        <v>2065.8334099999997</v>
      </c>
      <c r="J233" s="75">
        <v>44396</v>
      </c>
      <c r="K233" s="79"/>
      <c r="L233" s="73" t="s">
        <v>296</v>
      </c>
      <c r="M233" s="78"/>
      <c r="N233" s="57"/>
      <c r="O233" s="57"/>
      <c r="P233" s="57"/>
      <c r="Q233" s="57"/>
      <c r="R233" s="57"/>
      <c r="S233" s="57"/>
      <c r="T233" s="57"/>
    </row>
    <row r="234" spans="1:20" x14ac:dyDescent="0.2">
      <c r="A234" s="71">
        <v>1</v>
      </c>
      <c r="B234" s="72" t="s">
        <v>289</v>
      </c>
      <c r="C234" s="73" t="s">
        <v>648</v>
      </c>
      <c r="D234" s="74" t="s">
        <v>649</v>
      </c>
      <c r="E234" s="75">
        <v>41244</v>
      </c>
      <c r="F234" s="75">
        <v>41272</v>
      </c>
      <c r="G234" s="76">
        <v>61039.986020000004</v>
      </c>
      <c r="H234" s="76">
        <v>61039.986020000004</v>
      </c>
      <c r="I234" s="76">
        <v>0</v>
      </c>
      <c r="J234" s="75">
        <v>41272</v>
      </c>
      <c r="K234" s="79"/>
      <c r="L234" s="73" t="s">
        <v>296</v>
      </c>
      <c r="M234" s="78"/>
      <c r="N234" s="57"/>
      <c r="O234" s="57"/>
      <c r="P234" s="57"/>
      <c r="Q234" s="57"/>
      <c r="R234" s="57"/>
      <c r="S234" s="57"/>
      <c r="T234" s="57"/>
    </row>
    <row r="235" spans="1:20" x14ac:dyDescent="0.2">
      <c r="A235" s="71">
        <v>1</v>
      </c>
      <c r="B235" s="72" t="s">
        <v>289</v>
      </c>
      <c r="C235" s="73" t="s">
        <v>648</v>
      </c>
      <c r="D235" s="74" t="s">
        <v>650</v>
      </c>
      <c r="E235" s="75">
        <v>44368</v>
      </c>
      <c r="F235" s="75">
        <v>44368</v>
      </c>
      <c r="G235" s="76">
        <v>209057.86336000002</v>
      </c>
      <c r="H235" s="76">
        <v>83623.145279999997</v>
      </c>
      <c r="I235" s="76">
        <v>125434.71807999999</v>
      </c>
      <c r="J235" s="75">
        <v>44368</v>
      </c>
      <c r="K235" s="79"/>
      <c r="L235" s="73" t="s">
        <v>296</v>
      </c>
      <c r="M235" s="78"/>
      <c r="N235" s="57"/>
      <c r="O235" s="57"/>
      <c r="P235" s="57"/>
      <c r="Q235" s="57"/>
      <c r="R235" s="57"/>
      <c r="S235" s="57"/>
      <c r="T235" s="57"/>
    </row>
    <row r="236" spans="1:20" x14ac:dyDescent="0.2">
      <c r="A236" s="71">
        <v>1</v>
      </c>
      <c r="B236" s="72" t="s">
        <v>289</v>
      </c>
      <c r="C236" s="73" t="s">
        <v>648</v>
      </c>
      <c r="D236" s="74" t="s">
        <v>651</v>
      </c>
      <c r="E236" s="75">
        <v>44497</v>
      </c>
      <c r="F236" s="75">
        <v>44497</v>
      </c>
      <c r="G236" s="76">
        <v>425499</v>
      </c>
      <c r="H236" s="76">
        <v>141833</v>
      </c>
      <c r="I236" s="76">
        <v>283666</v>
      </c>
      <c r="J236" s="75">
        <v>44497</v>
      </c>
      <c r="K236" s="79"/>
      <c r="L236" s="73" t="s">
        <v>296</v>
      </c>
      <c r="M236" s="78"/>
      <c r="N236" s="57"/>
      <c r="O236" s="57"/>
      <c r="P236" s="57"/>
      <c r="Q236" s="57"/>
      <c r="R236" s="57"/>
      <c r="S236" s="57"/>
      <c r="T236" s="57"/>
    </row>
    <row r="237" spans="1:20" x14ac:dyDescent="0.2">
      <c r="A237" s="71">
        <v>1</v>
      </c>
      <c r="B237" s="72" t="s">
        <v>289</v>
      </c>
      <c r="C237" s="73" t="s">
        <v>648</v>
      </c>
      <c r="D237" s="74" t="s">
        <v>651</v>
      </c>
      <c r="E237" s="75">
        <v>44497</v>
      </c>
      <c r="F237" s="75">
        <v>44497</v>
      </c>
      <c r="G237" s="76">
        <v>425499</v>
      </c>
      <c r="H237" s="76">
        <v>141833</v>
      </c>
      <c r="I237" s="76">
        <v>283666</v>
      </c>
      <c r="J237" s="75">
        <v>44497</v>
      </c>
      <c r="K237" s="79"/>
      <c r="L237" s="73" t="s">
        <v>296</v>
      </c>
      <c r="M237" s="78"/>
      <c r="N237" s="57"/>
      <c r="O237" s="57"/>
      <c r="P237" s="57"/>
      <c r="Q237" s="57"/>
      <c r="R237" s="57"/>
      <c r="S237" s="57"/>
      <c r="T237" s="57"/>
    </row>
    <row r="238" spans="1:20" x14ac:dyDescent="0.2">
      <c r="A238" s="71">
        <v>1</v>
      </c>
      <c r="B238" s="72" t="s">
        <v>289</v>
      </c>
      <c r="C238" s="73" t="s">
        <v>652</v>
      </c>
      <c r="D238" s="74" t="s">
        <v>653</v>
      </c>
      <c r="E238" s="75">
        <v>43508</v>
      </c>
      <c r="F238" s="75">
        <v>43508</v>
      </c>
      <c r="G238" s="76">
        <v>222663.54425000001</v>
      </c>
      <c r="H238" s="76">
        <v>192975.07163999998</v>
      </c>
      <c r="I238" s="76">
        <v>29688.472610000001</v>
      </c>
      <c r="J238" s="75">
        <v>43508</v>
      </c>
      <c r="K238" s="79"/>
      <c r="L238" s="73" t="s">
        <v>296</v>
      </c>
      <c r="M238" s="78"/>
      <c r="N238" s="57"/>
      <c r="O238" s="57"/>
      <c r="P238" s="57"/>
      <c r="Q238" s="57"/>
      <c r="R238" s="57"/>
      <c r="S238" s="57"/>
      <c r="T238" s="57"/>
    </row>
    <row r="239" spans="1:20" x14ac:dyDescent="0.2">
      <c r="A239" s="71">
        <v>1</v>
      </c>
      <c r="B239" s="72" t="s">
        <v>289</v>
      </c>
      <c r="C239" s="73" t="s">
        <v>652</v>
      </c>
      <c r="D239" s="74" t="s">
        <v>654</v>
      </c>
      <c r="E239" s="75">
        <v>43298</v>
      </c>
      <c r="F239" s="75">
        <v>43298</v>
      </c>
      <c r="G239" s="76">
        <v>118949.77912000001</v>
      </c>
      <c r="H239" s="76">
        <v>116967.2828</v>
      </c>
      <c r="I239" s="76">
        <v>1982.49632</v>
      </c>
      <c r="J239" s="75">
        <v>43298</v>
      </c>
      <c r="K239" s="79"/>
      <c r="L239" s="73" t="s">
        <v>296</v>
      </c>
      <c r="M239" s="78"/>
      <c r="N239" s="57"/>
      <c r="O239" s="57"/>
      <c r="P239" s="57"/>
      <c r="Q239" s="57"/>
      <c r="R239" s="57"/>
      <c r="S239" s="57"/>
      <c r="T239" s="57"/>
    </row>
    <row r="240" spans="1:20" x14ac:dyDescent="0.2">
      <c r="A240" s="71">
        <v>1</v>
      </c>
      <c r="B240" s="72" t="s">
        <v>289</v>
      </c>
      <c r="C240" s="73" t="s">
        <v>652</v>
      </c>
      <c r="D240" s="74" t="s">
        <v>655</v>
      </c>
      <c r="E240" s="75">
        <v>43006</v>
      </c>
      <c r="F240" s="75">
        <v>43006</v>
      </c>
      <c r="G240" s="76">
        <v>244903.74800999998</v>
      </c>
      <c r="H240" s="76">
        <v>244903.74800999998</v>
      </c>
      <c r="I240" s="76">
        <v>0</v>
      </c>
      <c r="J240" s="75">
        <v>43006</v>
      </c>
      <c r="K240" s="79"/>
      <c r="L240" s="73" t="s">
        <v>296</v>
      </c>
      <c r="M240" s="78"/>
      <c r="N240" s="57"/>
      <c r="O240" s="57"/>
      <c r="P240" s="57"/>
      <c r="Q240" s="57"/>
      <c r="R240" s="57"/>
      <c r="S240" s="57"/>
      <c r="T240" s="57"/>
    </row>
    <row r="241" spans="1:20" x14ac:dyDescent="0.2">
      <c r="A241" s="71">
        <v>1</v>
      </c>
      <c r="B241" s="72" t="s">
        <v>289</v>
      </c>
      <c r="C241" s="73" t="s">
        <v>652</v>
      </c>
      <c r="D241" s="74" t="s">
        <v>654</v>
      </c>
      <c r="E241" s="75">
        <v>43298</v>
      </c>
      <c r="F241" s="75">
        <v>43298</v>
      </c>
      <c r="G241" s="76">
        <v>118949.77912000001</v>
      </c>
      <c r="H241" s="76">
        <v>116967.2828</v>
      </c>
      <c r="I241" s="76">
        <v>1982.49632</v>
      </c>
      <c r="J241" s="75">
        <v>43298</v>
      </c>
      <c r="K241" s="79"/>
      <c r="L241" s="73" t="s">
        <v>296</v>
      </c>
      <c r="M241" s="78"/>
      <c r="N241" s="57"/>
      <c r="O241" s="57"/>
      <c r="P241" s="57"/>
      <c r="Q241" s="57"/>
      <c r="R241" s="57"/>
      <c r="S241" s="57"/>
      <c r="T241" s="57"/>
    </row>
    <row r="242" spans="1:20" x14ac:dyDescent="0.2">
      <c r="A242" s="71">
        <v>1</v>
      </c>
      <c r="B242" s="72" t="s">
        <v>289</v>
      </c>
      <c r="C242" s="73" t="s">
        <v>652</v>
      </c>
      <c r="D242" s="74" t="s">
        <v>654</v>
      </c>
      <c r="E242" s="75">
        <v>43298</v>
      </c>
      <c r="F242" s="75">
        <v>43298</v>
      </c>
      <c r="G242" s="76">
        <v>118949.77912000001</v>
      </c>
      <c r="H242" s="76">
        <v>116967.2828</v>
      </c>
      <c r="I242" s="76">
        <v>1982.49632</v>
      </c>
      <c r="J242" s="75">
        <v>43298</v>
      </c>
      <c r="K242" s="79"/>
      <c r="L242" s="73" t="s">
        <v>296</v>
      </c>
      <c r="M242" s="78"/>
      <c r="N242" s="57"/>
      <c r="O242" s="57"/>
      <c r="P242" s="57"/>
      <c r="Q242" s="57"/>
      <c r="R242" s="57"/>
      <c r="S242" s="57"/>
      <c r="T242" s="57"/>
    </row>
    <row r="243" spans="1:20" x14ac:dyDescent="0.2">
      <c r="A243" s="71">
        <v>1</v>
      </c>
      <c r="B243" s="72" t="s">
        <v>289</v>
      </c>
      <c r="C243" s="73" t="s">
        <v>652</v>
      </c>
      <c r="D243" s="74" t="s">
        <v>656</v>
      </c>
      <c r="E243" s="75">
        <v>43159</v>
      </c>
      <c r="F243" s="75">
        <v>43159</v>
      </c>
      <c r="G243" s="76">
        <v>249739.03928999999</v>
      </c>
      <c r="H243" s="76">
        <v>249739.03928999999</v>
      </c>
      <c r="I243" s="76">
        <v>0</v>
      </c>
      <c r="J243" s="75">
        <v>43159</v>
      </c>
      <c r="K243" s="79"/>
      <c r="L243" s="73" t="s">
        <v>296</v>
      </c>
      <c r="M243" s="78"/>
      <c r="N243" s="57"/>
      <c r="O243" s="57"/>
      <c r="P243" s="57"/>
      <c r="Q243" s="57"/>
      <c r="R243" s="57"/>
      <c r="S243" s="57"/>
      <c r="T243" s="57"/>
    </row>
    <row r="244" spans="1:20" x14ac:dyDescent="0.2">
      <c r="A244" s="71">
        <v>1</v>
      </c>
      <c r="B244" s="72" t="s">
        <v>289</v>
      </c>
      <c r="C244" s="73" t="s">
        <v>652</v>
      </c>
      <c r="D244" s="74" t="s">
        <v>657</v>
      </c>
      <c r="E244" s="75">
        <v>44347</v>
      </c>
      <c r="F244" s="75">
        <v>44347</v>
      </c>
      <c r="G244" s="76">
        <v>369409.75</v>
      </c>
      <c r="H244" s="76">
        <v>153920.72925</v>
      </c>
      <c r="I244" s="76">
        <v>215489.02075</v>
      </c>
      <c r="J244" s="75">
        <v>44347</v>
      </c>
      <c r="K244" s="79"/>
      <c r="L244" s="73" t="s">
        <v>296</v>
      </c>
      <c r="M244" s="78"/>
      <c r="N244" s="57"/>
      <c r="O244" s="57"/>
      <c r="P244" s="57"/>
      <c r="Q244" s="57"/>
      <c r="R244" s="57"/>
      <c r="S244" s="57"/>
      <c r="T244" s="57"/>
    </row>
    <row r="245" spans="1:20" x14ac:dyDescent="0.2">
      <c r="A245" s="71">
        <v>1</v>
      </c>
      <c r="B245" s="72" t="s">
        <v>289</v>
      </c>
      <c r="C245" s="73" t="s">
        <v>652</v>
      </c>
      <c r="D245" s="74" t="s">
        <v>658</v>
      </c>
      <c r="E245" s="75">
        <v>44368</v>
      </c>
      <c r="F245" s="75">
        <v>44368</v>
      </c>
      <c r="G245" s="76">
        <v>78876.5</v>
      </c>
      <c r="H245" s="76">
        <v>31550.599920000001</v>
      </c>
      <c r="I245" s="76">
        <v>47325.900079999999</v>
      </c>
      <c r="J245" s="75">
        <v>44368</v>
      </c>
      <c r="K245" s="79"/>
      <c r="L245" s="73" t="s">
        <v>296</v>
      </c>
      <c r="M245" s="78"/>
      <c r="N245" s="57"/>
      <c r="O245" s="57"/>
      <c r="P245" s="57"/>
      <c r="Q245" s="57"/>
      <c r="R245" s="57"/>
      <c r="S245" s="57"/>
      <c r="T245" s="57"/>
    </row>
    <row r="246" spans="1:20" x14ac:dyDescent="0.2">
      <c r="A246" s="71">
        <v>1</v>
      </c>
      <c r="B246" s="72" t="s">
        <v>289</v>
      </c>
      <c r="C246" s="73" t="s">
        <v>652</v>
      </c>
      <c r="D246" s="74" t="s">
        <v>654</v>
      </c>
      <c r="E246" s="75">
        <v>43297</v>
      </c>
      <c r="F246" s="75">
        <v>43297</v>
      </c>
      <c r="G246" s="76">
        <v>118949.77912000001</v>
      </c>
      <c r="H246" s="76">
        <v>116967.2828</v>
      </c>
      <c r="I246" s="76">
        <v>1982.49632</v>
      </c>
      <c r="J246" s="75">
        <v>43297</v>
      </c>
      <c r="K246" s="79"/>
      <c r="L246" s="73" t="s">
        <v>296</v>
      </c>
      <c r="M246" s="78"/>
      <c r="N246" s="57"/>
      <c r="O246" s="57"/>
      <c r="P246" s="57"/>
      <c r="Q246" s="57"/>
      <c r="R246" s="57"/>
      <c r="S246" s="57"/>
      <c r="T246" s="57"/>
    </row>
    <row r="247" spans="1:20" x14ac:dyDescent="0.2">
      <c r="A247" s="71">
        <v>1</v>
      </c>
      <c r="B247" s="72" t="s">
        <v>289</v>
      </c>
      <c r="C247" s="73" t="s">
        <v>652</v>
      </c>
      <c r="D247" s="74" t="s">
        <v>659</v>
      </c>
      <c r="E247" s="75">
        <v>44062</v>
      </c>
      <c r="F247" s="75">
        <v>44062</v>
      </c>
      <c r="G247" s="76">
        <v>65261.786</v>
      </c>
      <c r="H247" s="76">
        <v>36981.678619999999</v>
      </c>
      <c r="I247" s="76">
        <v>28280.107379999998</v>
      </c>
      <c r="J247" s="75">
        <v>44062</v>
      </c>
      <c r="K247" s="79"/>
      <c r="L247" s="73" t="s">
        <v>296</v>
      </c>
      <c r="M247" s="78"/>
      <c r="N247" s="57"/>
      <c r="O247" s="57"/>
      <c r="P247" s="57"/>
      <c r="Q247" s="57"/>
      <c r="R247" s="57"/>
      <c r="S247" s="57"/>
      <c r="T247" s="57"/>
    </row>
    <row r="248" spans="1:20" x14ac:dyDescent="0.2">
      <c r="A248" s="71">
        <v>1</v>
      </c>
      <c r="B248" s="72" t="s">
        <v>289</v>
      </c>
      <c r="C248" s="73" t="s">
        <v>652</v>
      </c>
      <c r="D248" s="74" t="s">
        <v>660</v>
      </c>
      <c r="E248" s="75">
        <v>43957</v>
      </c>
      <c r="F248" s="75">
        <v>43957</v>
      </c>
      <c r="G248" s="76">
        <v>138691.20000000001</v>
      </c>
      <c r="H248" s="76">
        <v>85526.24</v>
      </c>
      <c r="I248" s="76">
        <v>53164.959999999999</v>
      </c>
      <c r="J248" s="75">
        <v>43957</v>
      </c>
      <c r="K248" s="79"/>
      <c r="L248" s="73" t="s">
        <v>296</v>
      </c>
      <c r="M248" s="78"/>
      <c r="N248" s="57"/>
      <c r="O248" s="57"/>
      <c r="P248" s="57"/>
      <c r="Q248" s="57"/>
      <c r="R248" s="57"/>
      <c r="S248" s="57"/>
      <c r="T248" s="57"/>
    </row>
    <row r="249" spans="1:20" x14ac:dyDescent="0.2">
      <c r="A249" s="71">
        <v>1</v>
      </c>
      <c r="B249" s="72" t="s">
        <v>289</v>
      </c>
      <c r="C249" s="73" t="s">
        <v>652</v>
      </c>
      <c r="D249" s="74" t="s">
        <v>654</v>
      </c>
      <c r="E249" s="75">
        <v>43299</v>
      </c>
      <c r="F249" s="75">
        <v>43299</v>
      </c>
      <c r="G249" s="76">
        <v>118949.77912000001</v>
      </c>
      <c r="H249" s="76">
        <v>116967.2828</v>
      </c>
      <c r="I249" s="76">
        <v>1982.49632</v>
      </c>
      <c r="J249" s="75">
        <v>43299</v>
      </c>
      <c r="K249" s="79"/>
      <c r="L249" s="73" t="s">
        <v>296</v>
      </c>
      <c r="M249" s="78"/>
      <c r="N249" s="57"/>
      <c r="O249" s="57"/>
      <c r="P249" s="57"/>
      <c r="Q249" s="57"/>
      <c r="R249" s="57"/>
      <c r="S249" s="57"/>
      <c r="T249" s="57"/>
    </row>
    <row r="250" spans="1:20" x14ac:dyDescent="0.2">
      <c r="A250" s="71">
        <v>1</v>
      </c>
      <c r="B250" s="72" t="s">
        <v>289</v>
      </c>
      <c r="C250" s="73" t="s">
        <v>652</v>
      </c>
      <c r="D250" s="74" t="s">
        <v>654</v>
      </c>
      <c r="E250" s="75">
        <v>43294</v>
      </c>
      <c r="F250" s="75">
        <v>43294</v>
      </c>
      <c r="G250" s="76">
        <v>118949.77912000001</v>
      </c>
      <c r="H250" s="76">
        <v>116967.2828</v>
      </c>
      <c r="I250" s="76">
        <v>1982.49632</v>
      </c>
      <c r="J250" s="75">
        <v>43294</v>
      </c>
      <c r="K250" s="79"/>
      <c r="L250" s="73" t="s">
        <v>296</v>
      </c>
      <c r="M250" s="78"/>
      <c r="N250" s="57"/>
      <c r="O250" s="57"/>
      <c r="P250" s="57"/>
      <c r="Q250" s="57"/>
      <c r="R250" s="57"/>
      <c r="S250" s="57"/>
      <c r="T250" s="57"/>
    </row>
    <row r="251" spans="1:20" x14ac:dyDescent="0.2">
      <c r="A251" s="71">
        <v>1</v>
      </c>
      <c r="B251" s="72" t="s">
        <v>289</v>
      </c>
      <c r="C251" s="73" t="s">
        <v>652</v>
      </c>
      <c r="D251" s="74" t="s">
        <v>654</v>
      </c>
      <c r="E251" s="75">
        <v>43304</v>
      </c>
      <c r="F251" s="75">
        <v>43304</v>
      </c>
      <c r="G251" s="76">
        <v>118949.77912000001</v>
      </c>
      <c r="H251" s="76">
        <v>116967.2828</v>
      </c>
      <c r="I251" s="76">
        <v>1982.49632</v>
      </c>
      <c r="J251" s="75">
        <v>43304</v>
      </c>
      <c r="K251" s="79"/>
      <c r="L251" s="73" t="s">
        <v>296</v>
      </c>
      <c r="M251" s="78"/>
      <c r="N251" s="57"/>
      <c r="O251" s="57"/>
      <c r="P251" s="57"/>
      <c r="Q251" s="57"/>
      <c r="R251" s="57"/>
      <c r="S251" s="57"/>
      <c r="T251" s="57"/>
    </row>
    <row r="252" spans="1:20" x14ac:dyDescent="0.2">
      <c r="A252" s="71">
        <v>1</v>
      </c>
      <c r="B252" s="72" t="s">
        <v>289</v>
      </c>
      <c r="C252" s="73" t="s">
        <v>652</v>
      </c>
      <c r="D252" s="74" t="s">
        <v>654</v>
      </c>
      <c r="E252" s="75">
        <v>43304</v>
      </c>
      <c r="F252" s="75">
        <v>43304</v>
      </c>
      <c r="G252" s="76">
        <v>118949.77912000001</v>
      </c>
      <c r="H252" s="76">
        <v>116967.2828</v>
      </c>
      <c r="I252" s="76">
        <v>1982.49632</v>
      </c>
      <c r="J252" s="75">
        <v>43304</v>
      </c>
      <c r="K252" s="79"/>
      <c r="L252" s="73" t="s">
        <v>296</v>
      </c>
      <c r="M252" s="78"/>
      <c r="N252" s="57"/>
      <c r="O252" s="57"/>
      <c r="P252" s="57"/>
      <c r="Q252" s="57"/>
      <c r="R252" s="57"/>
      <c r="S252" s="57"/>
      <c r="T252" s="57"/>
    </row>
    <row r="253" spans="1:20" x14ac:dyDescent="0.2">
      <c r="A253" s="71">
        <v>1</v>
      </c>
      <c r="B253" s="72" t="s">
        <v>289</v>
      </c>
      <c r="C253" s="73" t="s">
        <v>652</v>
      </c>
      <c r="D253" s="74" t="s">
        <v>654</v>
      </c>
      <c r="E253" s="75">
        <v>43304</v>
      </c>
      <c r="F253" s="75">
        <v>43304</v>
      </c>
      <c r="G253" s="76">
        <v>118949.77912000001</v>
      </c>
      <c r="H253" s="76">
        <v>116967.2828</v>
      </c>
      <c r="I253" s="76">
        <v>1982.49632</v>
      </c>
      <c r="J253" s="75">
        <v>43304</v>
      </c>
      <c r="K253" s="79"/>
      <c r="L253" s="73" t="s">
        <v>296</v>
      </c>
      <c r="M253" s="78"/>
      <c r="N253" s="57"/>
      <c r="O253" s="57"/>
      <c r="P253" s="57"/>
      <c r="Q253" s="57"/>
      <c r="R253" s="57"/>
      <c r="S253" s="57"/>
      <c r="T253" s="57"/>
    </row>
    <row r="254" spans="1:20" x14ac:dyDescent="0.2">
      <c r="A254" s="71">
        <v>1</v>
      </c>
      <c r="B254" s="72" t="s">
        <v>289</v>
      </c>
      <c r="C254" s="73" t="s">
        <v>652</v>
      </c>
      <c r="D254" s="74" t="s">
        <v>654</v>
      </c>
      <c r="E254" s="75">
        <v>43304</v>
      </c>
      <c r="F254" s="75">
        <v>43304</v>
      </c>
      <c r="G254" s="76">
        <v>118949.77912000001</v>
      </c>
      <c r="H254" s="76">
        <v>116967.2828</v>
      </c>
      <c r="I254" s="76">
        <v>1982.49632</v>
      </c>
      <c r="J254" s="75">
        <v>43304</v>
      </c>
      <c r="K254" s="79"/>
      <c r="L254" s="73" t="s">
        <v>296</v>
      </c>
      <c r="M254" s="78"/>
      <c r="N254" s="57"/>
      <c r="O254" s="57"/>
      <c r="P254" s="57"/>
      <c r="Q254" s="57"/>
      <c r="R254" s="57"/>
      <c r="S254" s="57"/>
      <c r="T254" s="57"/>
    </row>
    <row r="255" spans="1:20" x14ac:dyDescent="0.2">
      <c r="A255" s="71">
        <v>1</v>
      </c>
      <c r="B255" s="72" t="s">
        <v>289</v>
      </c>
      <c r="C255" s="73" t="s">
        <v>652</v>
      </c>
      <c r="D255" s="74" t="s">
        <v>661</v>
      </c>
      <c r="E255" s="75">
        <v>43006</v>
      </c>
      <c r="F255" s="75">
        <v>43006</v>
      </c>
      <c r="G255" s="76">
        <v>244903.74800999998</v>
      </c>
      <c r="H255" s="76">
        <v>244903.74800999998</v>
      </c>
      <c r="I255" s="76">
        <v>0</v>
      </c>
      <c r="J255" s="75">
        <v>43006</v>
      </c>
      <c r="K255" s="79"/>
      <c r="L255" s="73" t="s">
        <v>296</v>
      </c>
      <c r="M255" s="78"/>
      <c r="N255" s="57"/>
      <c r="O255" s="57"/>
      <c r="P255" s="57"/>
      <c r="Q255" s="57"/>
      <c r="R255" s="57"/>
      <c r="S255" s="57"/>
      <c r="T255" s="57"/>
    </row>
    <row r="256" spans="1:20" x14ac:dyDescent="0.2">
      <c r="A256" s="71">
        <v>1</v>
      </c>
      <c r="B256" s="72" t="s">
        <v>289</v>
      </c>
      <c r="C256" s="73" t="s">
        <v>652</v>
      </c>
      <c r="D256" s="74" t="s">
        <v>654</v>
      </c>
      <c r="E256" s="75">
        <v>43297</v>
      </c>
      <c r="F256" s="75">
        <v>43297</v>
      </c>
      <c r="G256" s="76">
        <v>118949.77912000001</v>
      </c>
      <c r="H256" s="76">
        <v>116967.2828</v>
      </c>
      <c r="I256" s="76">
        <v>1982.49632</v>
      </c>
      <c r="J256" s="75">
        <v>43297</v>
      </c>
      <c r="K256" s="79"/>
      <c r="L256" s="73" t="s">
        <v>296</v>
      </c>
      <c r="M256" s="78"/>
      <c r="N256" s="57"/>
      <c r="O256" s="57"/>
      <c r="P256" s="57"/>
      <c r="Q256" s="57"/>
      <c r="R256" s="57"/>
      <c r="S256" s="57"/>
      <c r="T256" s="57"/>
    </row>
    <row r="257" spans="1:20" x14ac:dyDescent="0.2">
      <c r="A257" s="71">
        <v>1</v>
      </c>
      <c r="B257" s="72" t="s">
        <v>289</v>
      </c>
      <c r="C257" s="73" t="s">
        <v>652</v>
      </c>
      <c r="D257" s="74" t="s">
        <v>662</v>
      </c>
      <c r="E257" s="75">
        <v>43885</v>
      </c>
      <c r="F257" s="75">
        <v>43885</v>
      </c>
      <c r="G257" s="76">
        <v>121372.67600000001</v>
      </c>
      <c r="H257" s="76">
        <v>80915.117200000008</v>
      </c>
      <c r="I257" s="76">
        <v>40457.558799999999</v>
      </c>
      <c r="J257" s="75">
        <v>43885</v>
      </c>
      <c r="K257" s="79"/>
      <c r="L257" s="73" t="s">
        <v>296</v>
      </c>
      <c r="M257" s="78"/>
      <c r="N257" s="57"/>
      <c r="O257" s="57"/>
      <c r="P257" s="57"/>
      <c r="Q257" s="57"/>
      <c r="R257" s="57"/>
      <c r="S257" s="57"/>
      <c r="T257" s="57"/>
    </row>
    <row r="258" spans="1:20" x14ac:dyDescent="0.2">
      <c r="A258" s="71">
        <v>1</v>
      </c>
      <c r="B258" s="72" t="s">
        <v>289</v>
      </c>
      <c r="C258" s="73" t="s">
        <v>652</v>
      </c>
      <c r="D258" s="74" t="s">
        <v>663</v>
      </c>
      <c r="E258" s="75">
        <v>43962</v>
      </c>
      <c r="F258" s="75">
        <v>43962</v>
      </c>
      <c r="G258" s="76">
        <v>65261.786</v>
      </c>
      <c r="H258" s="76">
        <v>40244.767909999995</v>
      </c>
      <c r="I258" s="76">
        <v>25017.018090000001</v>
      </c>
      <c r="J258" s="75">
        <v>43962</v>
      </c>
      <c r="K258" s="79"/>
      <c r="L258" s="73" t="s">
        <v>296</v>
      </c>
      <c r="M258" s="78"/>
      <c r="N258" s="57"/>
      <c r="O258" s="57"/>
      <c r="P258" s="57"/>
      <c r="Q258" s="57"/>
      <c r="R258" s="57"/>
      <c r="S258" s="57"/>
      <c r="T258" s="57"/>
    </row>
    <row r="259" spans="1:20" x14ac:dyDescent="0.2">
      <c r="A259" s="71">
        <v>1</v>
      </c>
      <c r="B259" s="72" t="s">
        <v>289</v>
      </c>
      <c r="C259" s="73" t="s">
        <v>652</v>
      </c>
      <c r="D259" s="74" t="s">
        <v>654</v>
      </c>
      <c r="E259" s="75">
        <v>43300</v>
      </c>
      <c r="F259" s="75">
        <v>43300</v>
      </c>
      <c r="G259" s="76">
        <v>118949.77912000001</v>
      </c>
      <c r="H259" s="76">
        <v>116967.2828</v>
      </c>
      <c r="I259" s="76">
        <v>1982.49632</v>
      </c>
      <c r="J259" s="75">
        <v>43300</v>
      </c>
      <c r="K259" s="79"/>
      <c r="L259" s="73" t="s">
        <v>296</v>
      </c>
      <c r="M259" s="78"/>
      <c r="N259" s="57"/>
      <c r="O259" s="57"/>
      <c r="P259" s="57"/>
      <c r="Q259" s="57"/>
      <c r="R259" s="57"/>
      <c r="S259" s="57"/>
      <c r="T259" s="57"/>
    </row>
    <row r="260" spans="1:20" x14ac:dyDescent="0.2">
      <c r="A260" s="71">
        <v>1</v>
      </c>
      <c r="B260" s="72" t="s">
        <v>289</v>
      </c>
      <c r="C260" s="73" t="s">
        <v>652</v>
      </c>
      <c r="D260" s="74" t="s">
        <v>664</v>
      </c>
      <c r="E260" s="75">
        <v>43859</v>
      </c>
      <c r="F260" s="75">
        <v>43859</v>
      </c>
      <c r="G260" s="76">
        <v>111151.236</v>
      </c>
      <c r="H260" s="76">
        <v>75953.344599999997</v>
      </c>
      <c r="I260" s="76">
        <v>35197.8914</v>
      </c>
      <c r="J260" s="75">
        <v>43859</v>
      </c>
      <c r="K260" s="79"/>
      <c r="L260" s="73" t="s">
        <v>296</v>
      </c>
      <c r="M260" s="78"/>
      <c r="N260" s="57"/>
      <c r="O260" s="57"/>
      <c r="P260" s="57"/>
      <c r="Q260" s="57"/>
      <c r="R260" s="57"/>
      <c r="S260" s="57"/>
      <c r="T260" s="57"/>
    </row>
    <row r="261" spans="1:20" x14ac:dyDescent="0.2">
      <c r="A261" s="71">
        <v>1</v>
      </c>
      <c r="B261" s="72" t="s">
        <v>289</v>
      </c>
      <c r="C261" s="73" t="s">
        <v>652</v>
      </c>
      <c r="D261" s="74" t="s">
        <v>665</v>
      </c>
      <c r="E261" s="75">
        <v>43307</v>
      </c>
      <c r="F261" s="75">
        <v>43307</v>
      </c>
      <c r="G261" s="76">
        <v>142445.59036</v>
      </c>
      <c r="H261" s="76">
        <v>139471.28700000001</v>
      </c>
      <c r="I261" s="76">
        <v>2974.3033599999999</v>
      </c>
      <c r="J261" s="75">
        <v>43307</v>
      </c>
      <c r="K261" s="79"/>
      <c r="L261" s="73" t="s">
        <v>296</v>
      </c>
      <c r="M261" s="78"/>
      <c r="N261" s="57"/>
      <c r="O261" s="57"/>
      <c r="P261" s="57"/>
      <c r="Q261" s="57"/>
      <c r="R261" s="57"/>
      <c r="S261" s="57"/>
      <c r="T261" s="57"/>
    </row>
    <row r="262" spans="1:20" x14ac:dyDescent="0.2">
      <c r="A262" s="71">
        <v>1</v>
      </c>
      <c r="B262" s="72" t="s">
        <v>289</v>
      </c>
      <c r="C262" s="73" t="s">
        <v>652</v>
      </c>
      <c r="D262" s="74" t="s">
        <v>666</v>
      </c>
      <c r="E262" s="75">
        <v>43069</v>
      </c>
      <c r="F262" s="75">
        <v>43069</v>
      </c>
      <c r="G262" s="76">
        <v>138634.98219000001</v>
      </c>
      <c r="H262" s="76">
        <v>138634.98219000001</v>
      </c>
      <c r="I262" s="76">
        <v>0</v>
      </c>
      <c r="J262" s="75">
        <v>43069</v>
      </c>
      <c r="K262" s="79"/>
      <c r="L262" s="73" t="s">
        <v>296</v>
      </c>
      <c r="M262" s="78"/>
      <c r="N262" s="57"/>
      <c r="O262" s="57"/>
      <c r="P262" s="57"/>
      <c r="Q262" s="57"/>
      <c r="R262" s="57"/>
      <c r="S262" s="57"/>
      <c r="T262" s="57"/>
    </row>
    <row r="263" spans="1:20" x14ac:dyDescent="0.2">
      <c r="A263" s="71">
        <v>1</v>
      </c>
      <c r="B263" s="72" t="s">
        <v>289</v>
      </c>
      <c r="C263" s="73" t="s">
        <v>652</v>
      </c>
      <c r="D263" s="74" t="s">
        <v>667</v>
      </c>
      <c r="E263" s="75">
        <v>41465</v>
      </c>
      <c r="F263" s="75">
        <v>41465</v>
      </c>
      <c r="G263" s="76">
        <v>39966.16027</v>
      </c>
      <c r="H263" s="76">
        <v>39966.16027</v>
      </c>
      <c r="I263" s="76">
        <v>0</v>
      </c>
      <c r="J263" s="75">
        <v>41465</v>
      </c>
      <c r="K263" s="79"/>
      <c r="L263" s="73" t="s">
        <v>296</v>
      </c>
      <c r="M263" s="78"/>
      <c r="N263" s="57"/>
      <c r="O263" s="57"/>
      <c r="P263" s="57"/>
      <c r="Q263" s="57"/>
      <c r="R263" s="57"/>
      <c r="S263" s="57"/>
      <c r="T263" s="57"/>
    </row>
    <row r="264" spans="1:20" x14ac:dyDescent="0.2">
      <c r="A264" s="71">
        <v>1</v>
      </c>
      <c r="B264" s="72" t="s">
        <v>289</v>
      </c>
      <c r="C264" s="73" t="s">
        <v>652</v>
      </c>
      <c r="D264" s="74" t="s">
        <v>668</v>
      </c>
      <c r="E264" s="75">
        <v>44762</v>
      </c>
      <c r="F264" s="75">
        <v>44762</v>
      </c>
      <c r="G264" s="76">
        <v>450435</v>
      </c>
      <c r="H264" s="76">
        <v>84274.93548</v>
      </c>
      <c r="I264" s="76">
        <v>366160.06451999996</v>
      </c>
      <c r="J264" s="75">
        <v>44762</v>
      </c>
      <c r="K264" s="79"/>
      <c r="L264" s="73" t="s">
        <v>296</v>
      </c>
      <c r="M264" s="78"/>
      <c r="N264" s="57"/>
      <c r="O264" s="57"/>
      <c r="P264" s="57"/>
      <c r="Q264" s="57"/>
      <c r="R264" s="57"/>
      <c r="S264" s="57"/>
      <c r="T264" s="57"/>
    </row>
    <row r="265" spans="1:20" x14ac:dyDescent="0.2">
      <c r="A265" s="71">
        <v>1</v>
      </c>
      <c r="B265" s="72" t="s">
        <v>289</v>
      </c>
      <c r="C265" s="73" t="s">
        <v>652</v>
      </c>
      <c r="D265" s="74" t="s">
        <v>669</v>
      </c>
      <c r="E265" s="75">
        <v>44868</v>
      </c>
      <c r="F265" s="75">
        <v>44831</v>
      </c>
      <c r="G265" s="76">
        <v>450690</v>
      </c>
      <c r="H265" s="76">
        <v>60592.766670000005</v>
      </c>
      <c r="I265" s="76">
        <v>390097.23332999996</v>
      </c>
      <c r="J265" s="75">
        <v>44831</v>
      </c>
      <c r="K265" s="79"/>
      <c r="L265" s="73" t="s">
        <v>296</v>
      </c>
      <c r="M265" s="78"/>
      <c r="N265" s="57"/>
      <c r="O265" s="57"/>
      <c r="P265" s="57"/>
      <c r="Q265" s="57"/>
      <c r="R265" s="57"/>
      <c r="S265" s="57"/>
      <c r="T265" s="57"/>
    </row>
    <row r="266" spans="1:20" x14ac:dyDescent="0.2">
      <c r="A266" s="71">
        <v>1</v>
      </c>
      <c r="B266" s="72" t="s">
        <v>289</v>
      </c>
      <c r="C266" s="73" t="s">
        <v>652</v>
      </c>
      <c r="D266" s="74" t="s">
        <v>667</v>
      </c>
      <c r="E266" s="75">
        <v>41451</v>
      </c>
      <c r="F266" s="75">
        <v>41451</v>
      </c>
      <c r="G266" s="76">
        <v>39966.16027</v>
      </c>
      <c r="H266" s="76">
        <v>39966.16027</v>
      </c>
      <c r="I266" s="76">
        <v>0</v>
      </c>
      <c r="J266" s="75">
        <v>41451</v>
      </c>
      <c r="K266" s="79"/>
      <c r="L266" s="73" t="s">
        <v>296</v>
      </c>
      <c r="M266" s="78"/>
      <c r="N266" s="57"/>
      <c r="O266" s="57"/>
      <c r="P266" s="57"/>
      <c r="Q266" s="57"/>
      <c r="R266" s="57"/>
      <c r="S266" s="57"/>
      <c r="T266" s="57"/>
    </row>
    <row r="267" spans="1:20" x14ac:dyDescent="0.2">
      <c r="A267" s="71">
        <v>1</v>
      </c>
      <c r="B267" s="72" t="s">
        <v>289</v>
      </c>
      <c r="C267" s="73" t="s">
        <v>652</v>
      </c>
      <c r="D267" s="74" t="s">
        <v>670</v>
      </c>
      <c r="E267" s="75">
        <v>44820</v>
      </c>
      <c r="F267" s="75">
        <v>44820</v>
      </c>
      <c r="G267" s="76">
        <v>450435</v>
      </c>
      <c r="H267" s="76">
        <v>68816.458329999994</v>
      </c>
      <c r="I267" s="76">
        <v>381618.54167000001</v>
      </c>
      <c r="J267" s="75">
        <v>44820</v>
      </c>
      <c r="K267" s="79"/>
      <c r="L267" s="73" t="s">
        <v>296</v>
      </c>
      <c r="M267" s="78"/>
      <c r="N267" s="57"/>
      <c r="O267" s="57"/>
      <c r="P267" s="57"/>
      <c r="Q267" s="57"/>
      <c r="R267" s="57"/>
      <c r="S267" s="57"/>
      <c r="T267" s="57"/>
    </row>
    <row r="268" spans="1:20" x14ac:dyDescent="0.2">
      <c r="A268" s="71">
        <v>1</v>
      </c>
      <c r="B268" s="72" t="s">
        <v>289</v>
      </c>
      <c r="C268" s="73" t="s">
        <v>652</v>
      </c>
      <c r="D268" s="74" t="s">
        <v>671</v>
      </c>
      <c r="E268" s="75">
        <v>43403</v>
      </c>
      <c r="F268" s="75">
        <v>43403</v>
      </c>
      <c r="G268" s="76">
        <v>88386.31998</v>
      </c>
      <c r="H268" s="76">
        <v>82334.68492</v>
      </c>
      <c r="I268" s="76">
        <v>6051.6350599999996</v>
      </c>
      <c r="J268" s="75">
        <v>43403</v>
      </c>
      <c r="K268" s="79"/>
      <c r="L268" s="73" t="s">
        <v>296</v>
      </c>
      <c r="M268" s="78"/>
      <c r="N268" s="57"/>
      <c r="O268" s="57"/>
      <c r="P268" s="57"/>
      <c r="Q268" s="57"/>
      <c r="R268" s="57"/>
      <c r="S268" s="57"/>
      <c r="T268" s="57"/>
    </row>
    <row r="269" spans="1:20" x14ac:dyDescent="0.2">
      <c r="A269" s="71">
        <v>1</v>
      </c>
      <c r="B269" s="72" t="s">
        <v>289</v>
      </c>
      <c r="C269" s="73" t="s">
        <v>652</v>
      </c>
      <c r="D269" s="74" t="s">
        <v>672</v>
      </c>
      <c r="E269" s="75">
        <v>43504</v>
      </c>
      <c r="F269" s="75">
        <v>43504</v>
      </c>
      <c r="G269" s="76">
        <v>116100.10661</v>
      </c>
      <c r="H269" s="76">
        <v>100620.09256</v>
      </c>
      <c r="I269" s="76">
        <v>15480.014050000002</v>
      </c>
      <c r="J269" s="75">
        <v>43504</v>
      </c>
      <c r="K269" s="79"/>
      <c r="L269" s="73" t="s">
        <v>296</v>
      </c>
      <c r="M269" s="78"/>
      <c r="N269" s="57"/>
      <c r="O269" s="57"/>
      <c r="P269" s="57"/>
      <c r="Q269" s="57"/>
      <c r="R269" s="57"/>
      <c r="S269" s="57"/>
      <c r="T269" s="57"/>
    </row>
    <row r="270" spans="1:20" x14ac:dyDescent="0.2">
      <c r="A270" s="71">
        <v>1</v>
      </c>
      <c r="B270" s="72" t="s">
        <v>289</v>
      </c>
      <c r="C270" s="73" t="s">
        <v>652</v>
      </c>
      <c r="D270" s="74" t="s">
        <v>673</v>
      </c>
      <c r="E270" s="75">
        <v>43504</v>
      </c>
      <c r="F270" s="75">
        <v>43504</v>
      </c>
      <c r="G270" s="76">
        <v>116100.10661</v>
      </c>
      <c r="H270" s="76">
        <v>100620.09256</v>
      </c>
      <c r="I270" s="76">
        <v>15480.014050000002</v>
      </c>
      <c r="J270" s="75">
        <v>43504</v>
      </c>
      <c r="K270" s="79"/>
      <c r="L270" s="73" t="s">
        <v>296</v>
      </c>
      <c r="M270" s="78"/>
      <c r="N270" s="57"/>
      <c r="O270" s="57"/>
      <c r="P270" s="57"/>
      <c r="Q270" s="57"/>
      <c r="R270" s="57"/>
      <c r="S270" s="57"/>
      <c r="T270" s="57"/>
    </row>
    <row r="271" spans="1:20" x14ac:dyDescent="0.2">
      <c r="A271" s="71">
        <v>1</v>
      </c>
      <c r="B271" s="72" t="s">
        <v>289</v>
      </c>
      <c r="C271" s="73" t="s">
        <v>652</v>
      </c>
      <c r="D271" s="74" t="s">
        <v>674</v>
      </c>
      <c r="E271" s="75">
        <v>43504</v>
      </c>
      <c r="F271" s="75">
        <v>43504</v>
      </c>
      <c r="G271" s="76">
        <v>119680.88326999999</v>
      </c>
      <c r="H271" s="76">
        <v>103723.43228000001</v>
      </c>
      <c r="I271" s="76">
        <v>15957.450989999999</v>
      </c>
      <c r="J271" s="75">
        <v>43504</v>
      </c>
      <c r="K271" s="79"/>
      <c r="L271" s="73" t="s">
        <v>296</v>
      </c>
      <c r="M271" s="78"/>
      <c r="N271" s="57"/>
      <c r="O271" s="57"/>
      <c r="P271" s="57"/>
      <c r="Q271" s="57"/>
      <c r="R271" s="57"/>
      <c r="S271" s="57"/>
      <c r="T271" s="57"/>
    </row>
    <row r="272" spans="1:20" x14ac:dyDescent="0.2">
      <c r="A272" s="71">
        <v>1</v>
      </c>
      <c r="B272" s="72" t="s">
        <v>289</v>
      </c>
      <c r="C272" s="73" t="s">
        <v>652</v>
      </c>
      <c r="D272" s="74" t="s">
        <v>654</v>
      </c>
      <c r="E272" s="75">
        <v>43299</v>
      </c>
      <c r="F272" s="75">
        <v>43299</v>
      </c>
      <c r="G272" s="76">
        <v>118949.77912000001</v>
      </c>
      <c r="H272" s="76">
        <v>116967.2828</v>
      </c>
      <c r="I272" s="76">
        <v>1982.49632</v>
      </c>
      <c r="J272" s="75">
        <v>43299</v>
      </c>
      <c r="K272" s="79"/>
      <c r="L272" s="73" t="s">
        <v>296</v>
      </c>
      <c r="M272" s="78"/>
      <c r="N272" s="57"/>
      <c r="O272" s="57"/>
      <c r="P272" s="57"/>
      <c r="Q272" s="57"/>
      <c r="R272" s="57"/>
      <c r="S272" s="57"/>
      <c r="T272" s="57"/>
    </row>
    <row r="273" spans="1:20" x14ac:dyDescent="0.2">
      <c r="A273" s="71">
        <v>1</v>
      </c>
      <c r="B273" s="72" t="s">
        <v>289</v>
      </c>
      <c r="C273" s="73" t="s">
        <v>652</v>
      </c>
      <c r="D273" s="74" t="s">
        <v>675</v>
      </c>
      <c r="E273" s="75">
        <v>42818</v>
      </c>
      <c r="F273" s="75">
        <v>42818</v>
      </c>
      <c r="G273" s="76">
        <v>67728.936409999995</v>
      </c>
      <c r="H273" s="76">
        <v>67728.936409999995</v>
      </c>
      <c r="I273" s="76">
        <v>0</v>
      </c>
      <c r="J273" s="75">
        <v>42818</v>
      </c>
      <c r="K273" s="79"/>
      <c r="L273" s="73" t="s">
        <v>296</v>
      </c>
      <c r="M273" s="78"/>
      <c r="N273" s="57"/>
      <c r="O273" s="57"/>
      <c r="P273" s="57"/>
      <c r="Q273" s="57"/>
      <c r="R273" s="57"/>
      <c r="S273" s="57"/>
      <c r="T273" s="57"/>
    </row>
    <row r="274" spans="1:20" x14ac:dyDescent="0.2">
      <c r="A274" s="71">
        <v>1</v>
      </c>
      <c r="B274" s="72" t="s">
        <v>289</v>
      </c>
      <c r="C274" s="73" t="s">
        <v>652</v>
      </c>
      <c r="D274" s="74" t="s">
        <v>676</v>
      </c>
      <c r="E274" s="75">
        <v>44868</v>
      </c>
      <c r="F274" s="75">
        <v>44868</v>
      </c>
      <c r="G274" s="76">
        <v>406365</v>
      </c>
      <c r="H274" s="76">
        <v>48989.55833</v>
      </c>
      <c r="I274" s="76">
        <v>357375.44167000003</v>
      </c>
      <c r="J274" s="75">
        <v>44868</v>
      </c>
      <c r="K274" s="79"/>
      <c r="L274" s="73" t="s">
        <v>296</v>
      </c>
      <c r="M274" s="78"/>
      <c r="N274" s="57"/>
      <c r="O274" s="57"/>
      <c r="P274" s="57"/>
      <c r="Q274" s="57"/>
      <c r="R274" s="57"/>
      <c r="S274" s="57"/>
      <c r="T274" s="57"/>
    </row>
    <row r="275" spans="1:20" x14ac:dyDescent="0.2">
      <c r="A275" s="71">
        <v>1</v>
      </c>
      <c r="B275" s="72" t="s">
        <v>289</v>
      </c>
      <c r="C275" s="73" t="s">
        <v>652</v>
      </c>
      <c r="D275" s="74" t="s">
        <v>677</v>
      </c>
      <c r="E275" s="75">
        <v>43300</v>
      </c>
      <c r="F275" s="75">
        <v>42457</v>
      </c>
      <c r="G275" s="76">
        <v>94394.399489999996</v>
      </c>
      <c r="H275" s="76">
        <v>94394.399489999996</v>
      </c>
      <c r="I275" s="76">
        <v>0</v>
      </c>
      <c r="J275" s="75">
        <v>42457</v>
      </c>
      <c r="K275" s="79"/>
      <c r="L275" s="73" t="s">
        <v>296</v>
      </c>
      <c r="M275" s="78"/>
      <c r="N275" s="57"/>
      <c r="O275" s="57"/>
      <c r="P275" s="57"/>
      <c r="Q275" s="57"/>
      <c r="R275" s="57"/>
      <c r="S275" s="57"/>
      <c r="T275" s="57"/>
    </row>
    <row r="276" spans="1:20" x14ac:dyDescent="0.2">
      <c r="A276" s="71">
        <v>1</v>
      </c>
      <c r="B276" s="72" t="s">
        <v>289</v>
      </c>
      <c r="C276" s="73" t="s">
        <v>652</v>
      </c>
      <c r="D276" s="74" t="s">
        <v>665</v>
      </c>
      <c r="E276" s="75">
        <v>44077</v>
      </c>
      <c r="F276" s="75">
        <v>43311</v>
      </c>
      <c r="G276" s="76">
        <v>142445.59036</v>
      </c>
      <c r="H276" s="76">
        <v>139231.20300000001</v>
      </c>
      <c r="I276" s="76">
        <v>3214.3873599999997</v>
      </c>
      <c r="J276" s="75">
        <v>43311</v>
      </c>
      <c r="K276" s="79"/>
      <c r="L276" s="73" t="s">
        <v>296</v>
      </c>
      <c r="M276" s="78"/>
      <c r="N276" s="57"/>
      <c r="O276" s="57"/>
      <c r="P276" s="57"/>
      <c r="Q276" s="57"/>
      <c r="R276" s="57"/>
      <c r="S276" s="57"/>
      <c r="T276" s="57"/>
    </row>
    <row r="277" spans="1:20" x14ac:dyDescent="0.2">
      <c r="A277" s="71">
        <v>1</v>
      </c>
      <c r="B277" s="72" t="s">
        <v>289</v>
      </c>
      <c r="C277" s="73" t="s">
        <v>652</v>
      </c>
      <c r="D277" s="74" t="s">
        <v>678</v>
      </c>
      <c r="E277" s="75">
        <v>43970</v>
      </c>
      <c r="F277" s="75">
        <v>43970</v>
      </c>
      <c r="G277" s="76">
        <v>324847.95</v>
      </c>
      <c r="H277" s="76">
        <v>200322.9025</v>
      </c>
      <c r="I277" s="76">
        <v>124525.0475</v>
      </c>
      <c r="J277" s="75">
        <v>43970</v>
      </c>
      <c r="K277" s="79"/>
      <c r="L277" s="73" t="s">
        <v>296</v>
      </c>
      <c r="M277" s="78"/>
      <c r="N277" s="57"/>
      <c r="O277" s="57"/>
      <c r="P277" s="57"/>
      <c r="Q277" s="57"/>
      <c r="R277" s="57"/>
      <c r="S277" s="57"/>
      <c r="T277" s="57"/>
    </row>
    <row r="278" spans="1:20" x14ac:dyDescent="0.2">
      <c r="A278" s="71">
        <v>1</v>
      </c>
      <c r="B278" s="72" t="s">
        <v>289</v>
      </c>
      <c r="C278" s="73" t="s">
        <v>652</v>
      </c>
      <c r="D278" s="74" t="s">
        <v>679</v>
      </c>
      <c r="E278" s="75">
        <v>42879</v>
      </c>
      <c r="F278" s="75">
        <v>42202</v>
      </c>
      <c r="G278" s="76">
        <v>74057.806379999995</v>
      </c>
      <c r="H278" s="76">
        <v>74057.806379999995</v>
      </c>
      <c r="I278" s="76">
        <v>0</v>
      </c>
      <c r="J278" s="75">
        <v>42202</v>
      </c>
      <c r="K278" s="79"/>
      <c r="L278" s="73" t="s">
        <v>296</v>
      </c>
      <c r="M278" s="78"/>
      <c r="N278" s="57"/>
      <c r="O278" s="57"/>
      <c r="P278" s="57"/>
      <c r="Q278" s="57"/>
      <c r="R278" s="57"/>
      <c r="S278" s="57"/>
      <c r="T278" s="57"/>
    </row>
    <row r="279" spans="1:20" x14ac:dyDescent="0.2">
      <c r="A279" s="71">
        <v>1</v>
      </c>
      <c r="B279" s="72" t="s">
        <v>289</v>
      </c>
      <c r="C279" s="73" t="s">
        <v>652</v>
      </c>
      <c r="D279" s="74" t="s">
        <v>680</v>
      </c>
      <c r="E279" s="75">
        <v>44368</v>
      </c>
      <c r="F279" s="75">
        <v>44368</v>
      </c>
      <c r="G279" s="76">
        <v>78876.5</v>
      </c>
      <c r="H279" s="76">
        <v>31550.599920000001</v>
      </c>
      <c r="I279" s="76">
        <v>47325.900079999999</v>
      </c>
      <c r="J279" s="75">
        <v>44368</v>
      </c>
      <c r="K279" s="79"/>
      <c r="L279" s="73" t="s">
        <v>296</v>
      </c>
      <c r="M279" s="78"/>
      <c r="N279" s="57"/>
      <c r="O279" s="57"/>
      <c r="P279" s="57"/>
      <c r="Q279" s="57"/>
      <c r="R279" s="57"/>
      <c r="S279" s="57"/>
      <c r="T279" s="57"/>
    </row>
    <row r="280" spans="1:20" x14ac:dyDescent="0.2">
      <c r="A280" s="71">
        <v>1</v>
      </c>
      <c r="B280" s="72" t="s">
        <v>289</v>
      </c>
      <c r="C280" s="73" t="s">
        <v>652</v>
      </c>
      <c r="D280" s="74" t="s">
        <v>681</v>
      </c>
      <c r="E280" s="75">
        <v>42818</v>
      </c>
      <c r="F280" s="75">
        <v>42818</v>
      </c>
      <c r="G280" s="76">
        <v>71413.46488</v>
      </c>
      <c r="H280" s="76">
        <v>71413.46488</v>
      </c>
      <c r="I280" s="76">
        <v>0</v>
      </c>
      <c r="J280" s="75">
        <v>42818</v>
      </c>
      <c r="K280" s="79"/>
      <c r="L280" s="73" t="s">
        <v>296</v>
      </c>
      <c r="M280" s="78"/>
      <c r="N280" s="57"/>
      <c r="O280" s="57"/>
      <c r="P280" s="57"/>
      <c r="Q280" s="57"/>
      <c r="R280" s="57"/>
      <c r="S280" s="57"/>
      <c r="T280" s="57"/>
    </row>
    <row r="281" spans="1:20" x14ac:dyDescent="0.2">
      <c r="A281" s="71">
        <v>1</v>
      </c>
      <c r="B281" s="72" t="s">
        <v>289</v>
      </c>
      <c r="C281" s="73" t="s">
        <v>652</v>
      </c>
      <c r="D281" s="74" t="s">
        <v>682</v>
      </c>
      <c r="E281" s="75">
        <v>44368</v>
      </c>
      <c r="F281" s="75">
        <v>44368</v>
      </c>
      <c r="G281" s="76">
        <v>160893.36591999998</v>
      </c>
      <c r="H281" s="76">
        <v>64357.346399999995</v>
      </c>
      <c r="I281" s="76">
        <v>96536.019520000002</v>
      </c>
      <c r="J281" s="75">
        <v>44368</v>
      </c>
      <c r="K281" s="79"/>
      <c r="L281" s="73" t="s">
        <v>296</v>
      </c>
      <c r="M281" s="78"/>
      <c r="N281" s="57"/>
      <c r="O281" s="57"/>
      <c r="P281" s="57"/>
      <c r="Q281" s="57"/>
      <c r="R281" s="57"/>
      <c r="S281" s="57"/>
      <c r="T281" s="57"/>
    </row>
    <row r="282" spans="1:20" x14ac:dyDescent="0.2">
      <c r="A282" s="71">
        <v>1</v>
      </c>
      <c r="B282" s="72" t="s">
        <v>289</v>
      </c>
      <c r="C282" s="73" t="s">
        <v>652</v>
      </c>
      <c r="D282" s="74" t="s">
        <v>683</v>
      </c>
      <c r="E282" s="75">
        <v>43493</v>
      </c>
      <c r="F282" s="75">
        <v>43434</v>
      </c>
      <c r="G282" s="76">
        <v>71868.901740000001</v>
      </c>
      <c r="H282" s="76">
        <v>65826.29909</v>
      </c>
      <c r="I282" s="76">
        <v>6042.6026500000007</v>
      </c>
      <c r="J282" s="75">
        <v>43434</v>
      </c>
      <c r="K282" s="79"/>
      <c r="L282" s="73" t="s">
        <v>296</v>
      </c>
      <c r="M282" s="78"/>
      <c r="N282" s="57"/>
      <c r="O282" s="57"/>
      <c r="P282" s="57"/>
      <c r="Q282" s="57"/>
      <c r="R282" s="57"/>
      <c r="S282" s="57"/>
      <c r="T282" s="57"/>
    </row>
    <row r="283" spans="1:20" x14ac:dyDescent="0.2">
      <c r="A283" s="71">
        <v>1</v>
      </c>
      <c r="B283" s="72" t="s">
        <v>289</v>
      </c>
      <c r="C283" s="73" t="s">
        <v>652</v>
      </c>
      <c r="D283" s="74" t="s">
        <v>684</v>
      </c>
      <c r="E283" s="75">
        <v>43504</v>
      </c>
      <c r="F283" s="75">
        <v>43504</v>
      </c>
      <c r="G283" s="76">
        <v>135910.88837</v>
      </c>
      <c r="H283" s="76">
        <v>117789.43643999999</v>
      </c>
      <c r="I283" s="76">
        <v>18121.451929999999</v>
      </c>
      <c r="J283" s="75">
        <v>43504</v>
      </c>
      <c r="K283" s="79"/>
      <c r="L283" s="73" t="s">
        <v>296</v>
      </c>
      <c r="M283" s="78"/>
      <c r="N283" s="57"/>
      <c r="O283" s="57"/>
      <c r="P283" s="57"/>
      <c r="Q283" s="57"/>
      <c r="R283" s="57"/>
      <c r="S283" s="57"/>
      <c r="T283" s="57"/>
    </row>
    <row r="284" spans="1:20" x14ac:dyDescent="0.2">
      <c r="A284" s="71">
        <v>1</v>
      </c>
      <c r="B284" s="72" t="s">
        <v>289</v>
      </c>
      <c r="C284" s="73" t="s">
        <v>652</v>
      </c>
      <c r="D284" s="74" t="s">
        <v>685</v>
      </c>
      <c r="E284" s="75">
        <v>43159</v>
      </c>
      <c r="F284" s="75">
        <v>43159</v>
      </c>
      <c r="G284" s="76">
        <v>249739.03928999999</v>
      </c>
      <c r="H284" s="76">
        <v>249739.03928999999</v>
      </c>
      <c r="I284" s="76">
        <v>0</v>
      </c>
      <c r="J284" s="75">
        <v>43159</v>
      </c>
      <c r="K284" s="79"/>
      <c r="L284" s="73" t="s">
        <v>296</v>
      </c>
      <c r="M284" s="78"/>
      <c r="N284" s="57"/>
      <c r="O284" s="57"/>
      <c r="P284" s="57"/>
      <c r="Q284" s="57"/>
      <c r="R284" s="57"/>
      <c r="S284" s="57"/>
      <c r="T284" s="57"/>
    </row>
    <row r="285" spans="1:20" x14ac:dyDescent="0.2">
      <c r="A285" s="71">
        <v>1</v>
      </c>
      <c r="B285" s="72" t="s">
        <v>289</v>
      </c>
      <c r="C285" s="73" t="s">
        <v>652</v>
      </c>
      <c r="D285" s="74" t="s">
        <v>686</v>
      </c>
      <c r="E285" s="75">
        <v>44501</v>
      </c>
      <c r="F285" s="75">
        <v>44501</v>
      </c>
      <c r="G285" s="76">
        <v>138777</v>
      </c>
      <c r="H285" s="76">
        <v>43946.05</v>
      </c>
      <c r="I285" s="76">
        <v>94830.95</v>
      </c>
      <c r="J285" s="75">
        <v>44501</v>
      </c>
      <c r="K285" s="79"/>
      <c r="L285" s="73" t="s">
        <v>296</v>
      </c>
      <c r="M285" s="78"/>
      <c r="N285" s="57"/>
      <c r="O285" s="57"/>
      <c r="P285" s="57"/>
      <c r="Q285" s="57"/>
      <c r="R285" s="57"/>
      <c r="S285" s="57"/>
      <c r="T285" s="57"/>
    </row>
    <row r="286" spans="1:20" x14ac:dyDescent="0.2">
      <c r="A286" s="71">
        <v>1</v>
      </c>
      <c r="B286" s="72" t="s">
        <v>289</v>
      </c>
      <c r="C286" s="73" t="s">
        <v>652</v>
      </c>
      <c r="D286" s="74" t="s">
        <v>674</v>
      </c>
      <c r="E286" s="75">
        <v>43504</v>
      </c>
      <c r="F286" s="75">
        <v>43504</v>
      </c>
      <c r="G286" s="76">
        <v>116100.10661</v>
      </c>
      <c r="H286" s="76">
        <v>100620.09256</v>
      </c>
      <c r="I286" s="76">
        <v>15480.014050000002</v>
      </c>
      <c r="J286" s="75">
        <v>43504</v>
      </c>
      <c r="K286" s="79"/>
      <c r="L286" s="73" t="s">
        <v>296</v>
      </c>
      <c r="M286" s="78"/>
      <c r="N286" s="57"/>
      <c r="O286" s="57"/>
      <c r="P286" s="57"/>
      <c r="Q286" s="57"/>
      <c r="R286" s="57"/>
      <c r="S286" s="57"/>
      <c r="T286" s="57"/>
    </row>
    <row r="287" spans="1:20" x14ac:dyDescent="0.2">
      <c r="A287" s="71">
        <v>1</v>
      </c>
      <c r="B287" s="72" t="s">
        <v>289</v>
      </c>
      <c r="C287" s="73" t="s">
        <v>652</v>
      </c>
      <c r="D287" s="74" t="s">
        <v>687</v>
      </c>
      <c r="E287" s="75">
        <v>43006</v>
      </c>
      <c r="F287" s="75">
        <v>43006</v>
      </c>
      <c r="G287" s="76">
        <v>138913.17436</v>
      </c>
      <c r="H287" s="76">
        <v>138913.17436</v>
      </c>
      <c r="I287" s="76">
        <v>0</v>
      </c>
      <c r="J287" s="75">
        <v>43006</v>
      </c>
      <c r="K287" s="79"/>
      <c r="L287" s="73" t="s">
        <v>296</v>
      </c>
      <c r="M287" s="78"/>
      <c r="N287" s="57"/>
      <c r="O287" s="57"/>
      <c r="P287" s="57"/>
      <c r="Q287" s="57"/>
      <c r="R287" s="57"/>
      <c r="S287" s="57"/>
      <c r="T287" s="57"/>
    </row>
    <row r="288" spans="1:20" x14ac:dyDescent="0.2">
      <c r="A288" s="71">
        <v>1</v>
      </c>
      <c r="B288" s="72" t="s">
        <v>289</v>
      </c>
      <c r="C288" s="73" t="s">
        <v>688</v>
      </c>
      <c r="D288" s="74" t="s">
        <v>689</v>
      </c>
      <c r="E288" s="75">
        <v>44069</v>
      </c>
      <c r="F288" s="75">
        <v>44069</v>
      </c>
      <c r="G288" s="76">
        <v>70225.486000000004</v>
      </c>
      <c r="H288" s="76">
        <v>38369.642180000003</v>
      </c>
      <c r="I288" s="76">
        <v>31855.843820000002</v>
      </c>
      <c r="J288" s="75">
        <v>44069</v>
      </c>
      <c r="K288" s="79"/>
      <c r="L288" s="73" t="s">
        <v>296</v>
      </c>
      <c r="M288" s="78"/>
      <c r="N288" s="57"/>
      <c r="O288" s="57"/>
      <c r="P288" s="57"/>
      <c r="Q288" s="57"/>
      <c r="R288" s="57"/>
      <c r="S288" s="57"/>
      <c r="T288" s="57"/>
    </row>
    <row r="289" spans="1:20" x14ac:dyDescent="0.2">
      <c r="A289" s="71">
        <v>1</v>
      </c>
      <c r="B289" s="72" t="s">
        <v>289</v>
      </c>
      <c r="C289" s="73" t="s">
        <v>688</v>
      </c>
      <c r="D289" s="74" t="s">
        <v>690</v>
      </c>
      <c r="E289" s="75">
        <v>43917</v>
      </c>
      <c r="F289" s="75">
        <v>43917</v>
      </c>
      <c r="G289" s="76">
        <v>120209.25</v>
      </c>
      <c r="H289" s="76">
        <v>78127.464170000007</v>
      </c>
      <c r="I289" s="76">
        <v>42081.785830000001</v>
      </c>
      <c r="J289" s="75">
        <v>43917</v>
      </c>
      <c r="K289" s="79"/>
      <c r="L289" s="73" t="s">
        <v>296</v>
      </c>
      <c r="M289" s="78"/>
      <c r="N289" s="57"/>
      <c r="O289" s="57"/>
      <c r="P289" s="57"/>
      <c r="Q289" s="57"/>
      <c r="R289" s="57"/>
      <c r="S289" s="57"/>
      <c r="T289" s="57"/>
    </row>
    <row r="290" spans="1:20" x14ac:dyDescent="0.2">
      <c r="A290" s="71">
        <v>1</v>
      </c>
      <c r="B290" s="72" t="s">
        <v>289</v>
      </c>
      <c r="C290" s="73" t="s">
        <v>691</v>
      </c>
      <c r="D290" s="74" t="s">
        <v>692</v>
      </c>
      <c r="E290" s="75">
        <v>43524</v>
      </c>
      <c r="F290" s="75">
        <v>43524</v>
      </c>
      <c r="G290" s="76">
        <v>69058.288220000002</v>
      </c>
      <c r="H290" s="76">
        <v>59850.516409999997</v>
      </c>
      <c r="I290" s="76">
        <v>9207.7718100000002</v>
      </c>
      <c r="J290" s="75">
        <v>43524</v>
      </c>
      <c r="K290" s="79"/>
      <c r="L290" s="73" t="s">
        <v>296</v>
      </c>
      <c r="M290" s="78"/>
      <c r="N290" s="57"/>
      <c r="O290" s="57"/>
      <c r="P290" s="57"/>
      <c r="Q290" s="57"/>
      <c r="R290" s="57"/>
      <c r="S290" s="57"/>
      <c r="T290" s="57"/>
    </row>
    <row r="291" spans="1:20" x14ac:dyDescent="0.2">
      <c r="A291" s="71">
        <v>1</v>
      </c>
      <c r="B291" s="72" t="s">
        <v>289</v>
      </c>
      <c r="C291" s="73" t="s">
        <v>693</v>
      </c>
      <c r="D291" s="74" t="s">
        <v>694</v>
      </c>
      <c r="E291" s="75">
        <v>44076</v>
      </c>
      <c r="F291" s="75">
        <v>44076</v>
      </c>
      <c r="G291" s="76">
        <v>93783.95</v>
      </c>
      <c r="H291" s="76">
        <v>51581.17239</v>
      </c>
      <c r="I291" s="76">
        <v>42202.777609999997</v>
      </c>
      <c r="J291" s="75">
        <v>44076</v>
      </c>
      <c r="K291" s="79"/>
      <c r="L291" s="73" t="s">
        <v>296</v>
      </c>
      <c r="M291" s="78"/>
      <c r="N291" s="57"/>
      <c r="O291" s="57"/>
      <c r="P291" s="57"/>
      <c r="Q291" s="57"/>
      <c r="R291" s="57"/>
      <c r="S291" s="57"/>
      <c r="T291" s="57"/>
    </row>
    <row r="292" spans="1:20" x14ac:dyDescent="0.2">
      <c r="A292" s="71">
        <v>1</v>
      </c>
      <c r="B292" s="72" t="s">
        <v>289</v>
      </c>
      <c r="C292" s="73" t="s">
        <v>695</v>
      </c>
      <c r="D292" s="74" t="s">
        <v>696</v>
      </c>
      <c r="E292" s="75">
        <v>43060</v>
      </c>
      <c r="F292" s="75">
        <v>43060</v>
      </c>
      <c r="G292" s="76">
        <v>85425.994170000005</v>
      </c>
      <c r="H292" s="76">
        <v>85425.994170000005</v>
      </c>
      <c r="I292" s="76">
        <v>0</v>
      </c>
      <c r="J292" s="75">
        <v>43060</v>
      </c>
      <c r="K292" s="79"/>
      <c r="L292" s="73" t="s">
        <v>296</v>
      </c>
      <c r="M292" s="78"/>
      <c r="N292" s="57"/>
      <c r="O292" s="57"/>
      <c r="P292" s="57"/>
      <c r="Q292" s="57"/>
      <c r="R292" s="57"/>
      <c r="S292" s="57"/>
      <c r="T292" s="57"/>
    </row>
    <row r="293" spans="1:20" x14ac:dyDescent="0.2">
      <c r="A293" s="71">
        <v>1</v>
      </c>
      <c r="B293" s="72" t="s">
        <v>289</v>
      </c>
      <c r="C293" s="73" t="s">
        <v>697</v>
      </c>
      <c r="D293" s="74" t="s">
        <v>698</v>
      </c>
      <c r="E293" s="75">
        <v>43483</v>
      </c>
      <c r="F293" s="75">
        <v>43483</v>
      </c>
      <c r="G293" s="76">
        <v>71219.058669999999</v>
      </c>
      <c r="H293" s="76">
        <v>62827.107219999998</v>
      </c>
      <c r="I293" s="76">
        <v>8391.9514499999987</v>
      </c>
      <c r="J293" s="75">
        <v>43483</v>
      </c>
      <c r="K293" s="79"/>
      <c r="L293" s="73" t="s">
        <v>296</v>
      </c>
      <c r="M293" s="78"/>
      <c r="N293" s="57"/>
      <c r="O293" s="57"/>
      <c r="P293" s="57"/>
      <c r="Q293" s="57"/>
      <c r="R293" s="57"/>
      <c r="S293" s="57"/>
      <c r="T293" s="57"/>
    </row>
    <row r="294" spans="1:20" x14ac:dyDescent="0.2">
      <c r="A294" s="71">
        <v>1</v>
      </c>
      <c r="B294" s="72" t="s">
        <v>289</v>
      </c>
      <c r="C294" s="73" t="s">
        <v>699</v>
      </c>
      <c r="D294" s="74" t="s">
        <v>700</v>
      </c>
      <c r="E294" s="75">
        <v>44076</v>
      </c>
      <c r="F294" s="75">
        <v>44076</v>
      </c>
      <c r="G294" s="76">
        <v>81693.845000000001</v>
      </c>
      <c r="H294" s="76">
        <v>44931.61464</v>
      </c>
      <c r="I294" s="76">
        <v>36762.230360000001</v>
      </c>
      <c r="J294" s="75">
        <v>44076</v>
      </c>
      <c r="K294" s="79"/>
      <c r="L294" s="73" t="s">
        <v>296</v>
      </c>
      <c r="M294" s="78"/>
      <c r="N294" s="57"/>
      <c r="O294" s="57"/>
      <c r="P294" s="57"/>
      <c r="Q294" s="57"/>
      <c r="R294" s="57"/>
      <c r="S294" s="57"/>
      <c r="T294" s="57"/>
    </row>
    <row r="295" spans="1:20" x14ac:dyDescent="0.2">
      <c r="A295" s="71">
        <v>1</v>
      </c>
      <c r="B295" s="72" t="s">
        <v>289</v>
      </c>
      <c r="C295" s="73" t="s">
        <v>699</v>
      </c>
      <c r="D295" s="74" t="s">
        <v>701</v>
      </c>
      <c r="E295" s="75">
        <v>43189</v>
      </c>
      <c r="F295" s="75">
        <v>43189</v>
      </c>
      <c r="G295" s="76">
        <v>84945.499049999999</v>
      </c>
      <c r="H295" s="76">
        <v>84945.499049999999</v>
      </c>
      <c r="I295" s="76">
        <v>0</v>
      </c>
      <c r="J295" s="75">
        <v>43189</v>
      </c>
      <c r="K295" s="79"/>
      <c r="L295" s="73" t="s">
        <v>296</v>
      </c>
      <c r="M295" s="78"/>
      <c r="N295" s="57"/>
      <c r="O295" s="57"/>
      <c r="P295" s="57"/>
      <c r="Q295" s="57"/>
      <c r="R295" s="57"/>
      <c r="S295" s="57"/>
      <c r="T295" s="57"/>
    </row>
    <row r="296" spans="1:20" x14ac:dyDescent="0.2">
      <c r="A296" s="71">
        <v>1</v>
      </c>
      <c r="B296" s="72" t="s">
        <v>289</v>
      </c>
      <c r="C296" s="73" t="s">
        <v>702</v>
      </c>
      <c r="D296" s="74" t="s">
        <v>703</v>
      </c>
      <c r="E296" s="75">
        <v>44134</v>
      </c>
      <c r="F296" s="75">
        <v>44134</v>
      </c>
      <c r="G296" s="76">
        <v>68481.885999999999</v>
      </c>
      <c r="H296" s="76">
        <v>36523.672639999997</v>
      </c>
      <c r="I296" s="76">
        <v>31958.213359999998</v>
      </c>
      <c r="J296" s="75">
        <v>44134</v>
      </c>
      <c r="K296" s="79"/>
      <c r="L296" s="73" t="s">
        <v>296</v>
      </c>
      <c r="M296" s="78"/>
      <c r="N296" s="57"/>
      <c r="O296" s="57"/>
      <c r="P296" s="57"/>
      <c r="Q296" s="57"/>
      <c r="R296" s="57"/>
      <c r="S296" s="57"/>
      <c r="T296" s="57"/>
    </row>
    <row r="297" spans="1:20" x14ac:dyDescent="0.2">
      <c r="A297" s="71">
        <v>1</v>
      </c>
      <c r="B297" s="72" t="s">
        <v>289</v>
      </c>
      <c r="C297" s="73" t="s">
        <v>702</v>
      </c>
      <c r="D297" s="74" t="s">
        <v>704</v>
      </c>
      <c r="E297" s="75">
        <v>43920</v>
      </c>
      <c r="F297" s="75">
        <v>43920</v>
      </c>
      <c r="G297" s="76">
        <v>121177.70299999999</v>
      </c>
      <c r="H297" s="76">
        <v>78765.506819999995</v>
      </c>
      <c r="I297" s="76">
        <v>42412.196179999999</v>
      </c>
      <c r="J297" s="75">
        <v>43920</v>
      </c>
      <c r="K297" s="79"/>
      <c r="L297" s="73" t="s">
        <v>296</v>
      </c>
      <c r="M297" s="78"/>
      <c r="N297" s="57"/>
      <c r="O297" s="57"/>
      <c r="P297" s="57"/>
      <c r="Q297" s="57"/>
      <c r="R297" s="57"/>
      <c r="S297" s="57"/>
      <c r="T297" s="57"/>
    </row>
    <row r="298" spans="1:20" x14ac:dyDescent="0.2">
      <c r="A298" s="71">
        <v>1</v>
      </c>
      <c r="B298" s="72" t="s">
        <v>289</v>
      </c>
      <c r="C298" s="73" t="s">
        <v>705</v>
      </c>
      <c r="D298" s="74" t="s">
        <v>706</v>
      </c>
      <c r="E298" s="75">
        <v>45044</v>
      </c>
      <c r="F298" s="75">
        <v>45044</v>
      </c>
      <c r="G298" s="76">
        <v>243197</v>
      </c>
      <c r="H298" s="76">
        <v>8106.5666600000004</v>
      </c>
      <c r="I298" s="76">
        <v>235090.43334000002</v>
      </c>
      <c r="J298" s="75">
        <v>45044</v>
      </c>
      <c r="K298" s="79"/>
      <c r="L298" s="73" t="s">
        <v>296</v>
      </c>
      <c r="M298" s="78"/>
      <c r="N298" s="57"/>
      <c r="O298" s="57"/>
      <c r="P298" s="57"/>
      <c r="Q298" s="57"/>
      <c r="R298" s="57"/>
      <c r="S298" s="57"/>
      <c r="T298" s="57"/>
    </row>
    <row r="299" spans="1:20" x14ac:dyDescent="0.2">
      <c r="A299" s="71">
        <v>1</v>
      </c>
      <c r="B299" s="72" t="s">
        <v>289</v>
      </c>
      <c r="C299" s="73" t="s">
        <v>707</v>
      </c>
      <c r="D299" s="74" t="s">
        <v>708</v>
      </c>
      <c r="E299" s="75">
        <v>45044</v>
      </c>
      <c r="F299" s="75">
        <v>45044</v>
      </c>
      <c r="G299" s="76">
        <v>243197</v>
      </c>
      <c r="H299" s="76">
        <v>8106.5666600000004</v>
      </c>
      <c r="I299" s="76">
        <v>235090.43334000002</v>
      </c>
      <c r="J299" s="75">
        <v>45044</v>
      </c>
      <c r="K299" s="79"/>
      <c r="L299" s="73" t="s">
        <v>296</v>
      </c>
      <c r="M299" s="78"/>
      <c r="N299" s="57"/>
      <c r="O299" s="57"/>
      <c r="P299" s="57"/>
      <c r="Q299" s="57"/>
      <c r="R299" s="57"/>
      <c r="S299" s="57"/>
      <c r="T299" s="57"/>
    </row>
    <row r="300" spans="1:20" x14ac:dyDescent="0.2">
      <c r="A300" s="71">
        <v>1</v>
      </c>
      <c r="B300" s="72" t="s">
        <v>289</v>
      </c>
      <c r="C300" s="73" t="s">
        <v>709</v>
      </c>
      <c r="D300" s="74" t="s">
        <v>710</v>
      </c>
      <c r="E300" s="75">
        <v>43237</v>
      </c>
      <c r="F300" s="75">
        <v>43237</v>
      </c>
      <c r="G300" s="76">
        <v>116773.90845999999</v>
      </c>
      <c r="H300" s="76">
        <v>116773.90845999999</v>
      </c>
      <c r="I300" s="76">
        <v>0</v>
      </c>
      <c r="J300" s="75">
        <v>43237</v>
      </c>
      <c r="K300" s="79"/>
      <c r="L300" s="73" t="s">
        <v>296</v>
      </c>
      <c r="M300" s="78"/>
      <c r="N300" s="57"/>
      <c r="O300" s="57"/>
      <c r="P300" s="57"/>
      <c r="Q300" s="57"/>
      <c r="R300" s="57"/>
      <c r="S300" s="57"/>
      <c r="T300" s="57"/>
    </row>
    <row r="301" spans="1:20" x14ac:dyDescent="0.2">
      <c r="A301" s="71">
        <v>1</v>
      </c>
      <c r="B301" s="72" t="s">
        <v>289</v>
      </c>
      <c r="C301" s="73" t="s">
        <v>709</v>
      </c>
      <c r="D301" s="74" t="s">
        <v>711</v>
      </c>
      <c r="E301" s="75">
        <v>44522</v>
      </c>
      <c r="F301" s="75">
        <v>44522</v>
      </c>
      <c r="G301" s="76">
        <v>125097.05</v>
      </c>
      <c r="H301" s="76">
        <v>39614.065770000001</v>
      </c>
      <c r="I301" s="76">
        <v>85482.984230000002</v>
      </c>
      <c r="J301" s="75">
        <v>44522</v>
      </c>
      <c r="K301" s="79"/>
      <c r="L301" s="73" t="s">
        <v>296</v>
      </c>
      <c r="M301" s="78"/>
      <c r="N301" s="57"/>
      <c r="O301" s="57"/>
      <c r="P301" s="57"/>
      <c r="Q301" s="57"/>
      <c r="R301" s="57"/>
      <c r="S301" s="57"/>
      <c r="T301" s="57"/>
    </row>
    <row r="302" spans="1:20" x14ac:dyDescent="0.2">
      <c r="A302" s="71">
        <v>1</v>
      </c>
      <c r="B302" s="72" t="s">
        <v>289</v>
      </c>
      <c r="C302" s="73" t="s">
        <v>712</v>
      </c>
      <c r="D302" s="74" t="s">
        <v>713</v>
      </c>
      <c r="E302" s="75">
        <v>43921</v>
      </c>
      <c r="F302" s="75">
        <v>43921</v>
      </c>
      <c r="G302" s="76">
        <v>68886.156000000003</v>
      </c>
      <c r="H302" s="76">
        <v>44742.668060000004</v>
      </c>
      <c r="I302" s="76">
        <v>24143.487940000003</v>
      </c>
      <c r="J302" s="75">
        <v>43921</v>
      </c>
      <c r="K302" s="79"/>
      <c r="L302" s="73" t="s">
        <v>296</v>
      </c>
      <c r="M302" s="78"/>
      <c r="N302" s="57"/>
      <c r="O302" s="57"/>
      <c r="P302" s="57"/>
      <c r="Q302" s="57"/>
      <c r="R302" s="57"/>
      <c r="S302" s="57"/>
      <c r="T302" s="57"/>
    </row>
    <row r="303" spans="1:20" x14ac:dyDescent="0.2">
      <c r="A303" s="71">
        <v>1</v>
      </c>
      <c r="B303" s="72" t="s">
        <v>289</v>
      </c>
      <c r="C303" s="73" t="s">
        <v>714</v>
      </c>
      <c r="D303" s="74" t="s">
        <v>715</v>
      </c>
      <c r="E303" s="75">
        <v>44672</v>
      </c>
      <c r="F303" s="75">
        <v>44672</v>
      </c>
      <c r="G303" s="76">
        <v>82483</v>
      </c>
      <c r="H303" s="76">
        <v>19246.033380000001</v>
      </c>
      <c r="I303" s="76">
        <v>63236.966619999999</v>
      </c>
      <c r="J303" s="75">
        <v>44672</v>
      </c>
      <c r="K303" s="79"/>
      <c r="L303" s="73" t="s">
        <v>296</v>
      </c>
      <c r="M303" s="78"/>
      <c r="N303" s="57"/>
      <c r="O303" s="57"/>
      <c r="P303" s="57"/>
      <c r="Q303" s="57"/>
      <c r="R303" s="57"/>
      <c r="S303" s="57"/>
      <c r="T303" s="57"/>
    </row>
    <row r="304" spans="1:20" x14ac:dyDescent="0.2">
      <c r="A304" s="71">
        <v>1</v>
      </c>
      <c r="B304" s="72" t="s">
        <v>289</v>
      </c>
      <c r="C304" s="73" t="s">
        <v>716</v>
      </c>
      <c r="D304" s="74" t="s">
        <v>717</v>
      </c>
      <c r="E304" s="75">
        <v>43206</v>
      </c>
      <c r="F304" s="75">
        <v>43206</v>
      </c>
      <c r="G304" s="76">
        <v>98297.961719999992</v>
      </c>
      <c r="H304" s="76">
        <v>98297.961719999992</v>
      </c>
      <c r="I304" s="76">
        <v>0</v>
      </c>
      <c r="J304" s="75">
        <v>43206</v>
      </c>
      <c r="K304" s="79"/>
      <c r="L304" s="73" t="s">
        <v>296</v>
      </c>
      <c r="M304" s="78"/>
      <c r="N304" s="57"/>
      <c r="O304" s="57"/>
      <c r="P304" s="57"/>
      <c r="Q304" s="57"/>
      <c r="R304" s="57"/>
      <c r="S304" s="57"/>
      <c r="T304" s="57"/>
    </row>
    <row r="305" spans="1:20" x14ac:dyDescent="0.2">
      <c r="A305" s="71">
        <v>1</v>
      </c>
      <c r="B305" s="72" t="s">
        <v>289</v>
      </c>
      <c r="C305" s="73" t="s">
        <v>716</v>
      </c>
      <c r="D305" s="74" t="s">
        <v>718</v>
      </c>
      <c r="E305" s="75">
        <v>44072</v>
      </c>
      <c r="F305" s="75">
        <v>44072</v>
      </c>
      <c r="G305" s="76">
        <v>94316</v>
      </c>
      <c r="H305" s="76">
        <v>53299.066559999999</v>
      </c>
      <c r="I305" s="76">
        <v>41016.933440000001</v>
      </c>
      <c r="J305" s="75">
        <v>44072</v>
      </c>
      <c r="K305" s="79"/>
      <c r="L305" s="73" t="s">
        <v>296</v>
      </c>
      <c r="M305" s="78"/>
      <c r="N305" s="57"/>
      <c r="O305" s="57"/>
      <c r="P305" s="57"/>
      <c r="Q305" s="57"/>
      <c r="R305" s="57"/>
      <c r="S305" s="57"/>
      <c r="T305" s="57"/>
    </row>
    <row r="306" spans="1:20" x14ac:dyDescent="0.2">
      <c r="A306" s="71">
        <v>1</v>
      </c>
      <c r="B306" s="72" t="s">
        <v>289</v>
      </c>
      <c r="C306" s="73" t="s">
        <v>719</v>
      </c>
      <c r="D306" s="74" t="s">
        <v>720</v>
      </c>
      <c r="E306" s="75">
        <v>45044</v>
      </c>
      <c r="F306" s="75">
        <v>45044</v>
      </c>
      <c r="G306" s="76">
        <v>243197</v>
      </c>
      <c r="H306" s="76">
        <v>8106.5666600000004</v>
      </c>
      <c r="I306" s="76">
        <v>235090.43334000002</v>
      </c>
      <c r="J306" s="75">
        <v>45044</v>
      </c>
      <c r="K306" s="79"/>
      <c r="L306" s="73" t="s">
        <v>296</v>
      </c>
      <c r="M306" s="78"/>
      <c r="N306" s="57"/>
      <c r="O306" s="57"/>
      <c r="P306" s="57"/>
      <c r="Q306" s="57"/>
      <c r="R306" s="57"/>
      <c r="S306" s="57"/>
      <c r="T306" s="57"/>
    </row>
    <row r="307" spans="1:20" x14ac:dyDescent="0.2">
      <c r="A307" s="71">
        <v>1</v>
      </c>
      <c r="B307" s="72" t="s">
        <v>289</v>
      </c>
      <c r="C307" s="73" t="s">
        <v>721</v>
      </c>
      <c r="D307" s="74" t="s">
        <v>673</v>
      </c>
      <c r="E307" s="75">
        <v>43307</v>
      </c>
      <c r="F307" s="75">
        <v>43307</v>
      </c>
      <c r="G307" s="76">
        <v>117057.22864</v>
      </c>
      <c r="H307" s="76">
        <v>114774.11611</v>
      </c>
      <c r="I307" s="76">
        <v>2283.1125299999999</v>
      </c>
      <c r="J307" s="75">
        <v>43307</v>
      </c>
      <c r="K307" s="79"/>
      <c r="L307" s="73" t="s">
        <v>296</v>
      </c>
      <c r="M307" s="78"/>
      <c r="N307" s="57"/>
      <c r="O307" s="57"/>
      <c r="P307" s="57"/>
      <c r="Q307" s="57"/>
      <c r="R307" s="57"/>
      <c r="S307" s="57"/>
      <c r="T307" s="57"/>
    </row>
    <row r="308" spans="1:20" x14ac:dyDescent="0.2">
      <c r="A308" s="71">
        <v>1</v>
      </c>
      <c r="B308" s="72" t="s">
        <v>289</v>
      </c>
      <c r="C308" s="73" t="s">
        <v>722</v>
      </c>
      <c r="D308" s="74" t="s">
        <v>723</v>
      </c>
      <c r="E308" s="75">
        <v>41449</v>
      </c>
      <c r="F308" s="75">
        <v>41449</v>
      </c>
      <c r="G308" s="76">
        <v>29962.184510000003</v>
      </c>
      <c r="H308" s="76">
        <v>29962.184510000003</v>
      </c>
      <c r="I308" s="76">
        <v>0</v>
      </c>
      <c r="J308" s="75">
        <v>41449</v>
      </c>
      <c r="K308" s="79"/>
      <c r="L308" s="73" t="s">
        <v>296</v>
      </c>
      <c r="M308" s="78"/>
      <c r="N308" s="57"/>
      <c r="O308" s="57"/>
      <c r="P308" s="57"/>
      <c r="Q308" s="57"/>
      <c r="R308" s="57"/>
      <c r="S308" s="57"/>
      <c r="T308" s="57"/>
    </row>
    <row r="309" spans="1:20" x14ac:dyDescent="0.2">
      <c r="A309" s="71">
        <v>1</v>
      </c>
      <c r="B309" s="72" t="s">
        <v>289</v>
      </c>
      <c r="C309" s="73" t="s">
        <v>724</v>
      </c>
      <c r="D309" s="74" t="s">
        <v>725</v>
      </c>
      <c r="E309" s="75">
        <v>44334</v>
      </c>
      <c r="F309" s="75">
        <v>44334</v>
      </c>
      <c r="G309" s="76">
        <v>82973.259999999995</v>
      </c>
      <c r="H309" s="76">
        <v>34572.191749999998</v>
      </c>
      <c r="I309" s="76">
        <v>48401.068249999997</v>
      </c>
      <c r="J309" s="75">
        <v>44334</v>
      </c>
      <c r="K309" s="79"/>
      <c r="L309" s="73" t="s">
        <v>296</v>
      </c>
      <c r="M309" s="78"/>
      <c r="N309" s="57"/>
      <c r="O309" s="57"/>
      <c r="P309" s="57"/>
      <c r="Q309" s="57"/>
      <c r="R309" s="57"/>
      <c r="S309" s="57"/>
      <c r="T309" s="57"/>
    </row>
    <row r="310" spans="1:20" x14ac:dyDescent="0.2">
      <c r="A310" s="71">
        <v>1</v>
      </c>
      <c r="B310" s="72" t="s">
        <v>289</v>
      </c>
      <c r="C310" s="73" t="s">
        <v>724</v>
      </c>
      <c r="D310" s="74" t="s">
        <v>726</v>
      </c>
      <c r="E310" s="75">
        <v>43909</v>
      </c>
      <c r="F310" s="75">
        <v>43909</v>
      </c>
      <c r="G310" s="76">
        <v>121344.90300000001</v>
      </c>
      <c r="H310" s="76">
        <v>78874.186950000003</v>
      </c>
      <c r="I310" s="76">
        <v>42470.716049999995</v>
      </c>
      <c r="J310" s="75">
        <v>43909</v>
      </c>
      <c r="K310" s="79"/>
      <c r="L310" s="73" t="s">
        <v>296</v>
      </c>
      <c r="M310" s="78"/>
      <c r="N310" s="57"/>
      <c r="O310" s="57"/>
      <c r="P310" s="57"/>
      <c r="Q310" s="57"/>
      <c r="R310" s="57"/>
      <c r="S310" s="57"/>
      <c r="T310" s="57"/>
    </row>
    <row r="311" spans="1:20" x14ac:dyDescent="0.2">
      <c r="A311" s="71">
        <v>1</v>
      </c>
      <c r="B311" s="72" t="s">
        <v>289</v>
      </c>
      <c r="C311" s="73" t="s">
        <v>727</v>
      </c>
      <c r="D311" s="74" t="s">
        <v>728</v>
      </c>
      <c r="E311" s="75">
        <v>43609</v>
      </c>
      <c r="F311" s="75">
        <v>43609</v>
      </c>
      <c r="G311" s="76">
        <v>68372.433980000002</v>
      </c>
      <c r="H311" s="76">
        <v>55834.306899999996</v>
      </c>
      <c r="I311" s="76">
        <v>12538.12708</v>
      </c>
      <c r="J311" s="75">
        <v>43609</v>
      </c>
      <c r="K311" s="79"/>
      <c r="L311" s="73" t="s">
        <v>296</v>
      </c>
      <c r="M311" s="78"/>
      <c r="N311" s="57"/>
      <c r="O311" s="57"/>
      <c r="P311" s="57"/>
      <c r="Q311" s="57"/>
      <c r="R311" s="57"/>
      <c r="S311" s="57"/>
      <c r="T311" s="57"/>
    </row>
    <row r="312" spans="1:20" x14ac:dyDescent="0.2">
      <c r="A312" s="71">
        <v>1</v>
      </c>
      <c r="B312" s="72" t="s">
        <v>289</v>
      </c>
      <c r="C312" s="73" t="s">
        <v>729</v>
      </c>
      <c r="D312" s="74" t="s">
        <v>730</v>
      </c>
      <c r="E312" s="75">
        <v>44022</v>
      </c>
      <c r="F312" s="75">
        <v>44022</v>
      </c>
      <c r="G312" s="76">
        <v>123822.3</v>
      </c>
      <c r="H312" s="76">
        <v>72229.675000000003</v>
      </c>
      <c r="I312" s="76">
        <v>51592.625</v>
      </c>
      <c r="J312" s="75">
        <v>44022</v>
      </c>
      <c r="K312" s="79"/>
      <c r="L312" s="73" t="s">
        <v>296</v>
      </c>
      <c r="M312" s="78"/>
      <c r="N312" s="57"/>
      <c r="O312" s="57"/>
      <c r="P312" s="57"/>
      <c r="Q312" s="57"/>
      <c r="R312" s="57"/>
      <c r="S312" s="57"/>
      <c r="T312" s="57"/>
    </row>
    <row r="313" spans="1:20" x14ac:dyDescent="0.2">
      <c r="A313" s="71">
        <v>1</v>
      </c>
      <c r="B313" s="72" t="s">
        <v>289</v>
      </c>
      <c r="C313" s="73" t="s">
        <v>731</v>
      </c>
      <c r="D313" s="74" t="s">
        <v>732</v>
      </c>
      <c r="E313" s="75">
        <v>43147</v>
      </c>
      <c r="F313" s="75">
        <v>43147</v>
      </c>
      <c r="G313" s="76">
        <v>98534.885930000004</v>
      </c>
      <c r="H313" s="76">
        <v>98534.885930000004</v>
      </c>
      <c r="I313" s="76">
        <v>0</v>
      </c>
      <c r="J313" s="75">
        <v>43147</v>
      </c>
      <c r="K313" s="79"/>
      <c r="L313" s="73" t="s">
        <v>296</v>
      </c>
      <c r="M313" s="78"/>
      <c r="N313" s="57"/>
      <c r="O313" s="57"/>
      <c r="P313" s="57"/>
      <c r="Q313" s="57"/>
      <c r="R313" s="57"/>
      <c r="S313" s="57"/>
      <c r="T313" s="57"/>
    </row>
    <row r="314" spans="1:20" x14ac:dyDescent="0.2">
      <c r="A314" s="71">
        <v>1</v>
      </c>
      <c r="B314" s="72" t="s">
        <v>289</v>
      </c>
      <c r="C314" s="73" t="s">
        <v>733</v>
      </c>
      <c r="D314" s="74" t="s">
        <v>734</v>
      </c>
      <c r="E314" s="75">
        <v>44362</v>
      </c>
      <c r="F314" s="75">
        <v>44362</v>
      </c>
      <c r="G314" s="76">
        <v>82471</v>
      </c>
      <c r="H314" s="76">
        <v>32988.400079999999</v>
      </c>
      <c r="I314" s="76">
        <v>49482.599920000001</v>
      </c>
      <c r="J314" s="75">
        <v>44362</v>
      </c>
      <c r="K314" s="79"/>
      <c r="L314" s="73" t="s">
        <v>296</v>
      </c>
      <c r="M314" s="78"/>
      <c r="N314" s="57"/>
      <c r="O314" s="57"/>
      <c r="P314" s="57"/>
      <c r="Q314" s="57"/>
      <c r="R314" s="57"/>
      <c r="S314" s="57"/>
      <c r="T314" s="57"/>
    </row>
    <row r="315" spans="1:20" x14ac:dyDescent="0.2">
      <c r="A315" s="71">
        <v>1</v>
      </c>
      <c r="B315" s="72" t="s">
        <v>289</v>
      </c>
      <c r="C315" s="73" t="s">
        <v>735</v>
      </c>
      <c r="D315" s="74" t="s">
        <v>736</v>
      </c>
      <c r="E315" s="75">
        <v>43899</v>
      </c>
      <c r="F315" s="75">
        <v>43899</v>
      </c>
      <c r="G315" s="76">
        <v>120231.55</v>
      </c>
      <c r="H315" s="76">
        <v>78150.507629999993</v>
      </c>
      <c r="I315" s="76">
        <v>42081.042369999996</v>
      </c>
      <c r="J315" s="75">
        <v>43899</v>
      </c>
      <c r="K315" s="79"/>
      <c r="L315" s="73" t="s">
        <v>296</v>
      </c>
      <c r="M315" s="78"/>
      <c r="N315" s="57"/>
      <c r="O315" s="57"/>
      <c r="P315" s="57"/>
      <c r="Q315" s="57"/>
      <c r="R315" s="57"/>
      <c r="S315" s="57"/>
      <c r="T315" s="57"/>
    </row>
    <row r="316" spans="1:20" x14ac:dyDescent="0.2">
      <c r="A316" s="71">
        <v>1</v>
      </c>
      <c r="B316" s="72" t="s">
        <v>289</v>
      </c>
      <c r="C316" s="73" t="s">
        <v>737</v>
      </c>
      <c r="D316" s="74" t="s">
        <v>738</v>
      </c>
      <c r="E316" s="75">
        <v>44376</v>
      </c>
      <c r="F316" s="75">
        <v>44376</v>
      </c>
      <c r="G316" s="76">
        <v>82567.145000000004</v>
      </c>
      <c r="H316" s="76">
        <v>33026.857920000002</v>
      </c>
      <c r="I316" s="76">
        <v>49540.287079999995</v>
      </c>
      <c r="J316" s="75">
        <v>44376</v>
      </c>
      <c r="K316" s="79"/>
      <c r="L316" s="73" t="s">
        <v>296</v>
      </c>
      <c r="M316" s="78"/>
      <c r="N316" s="57"/>
      <c r="O316" s="57"/>
      <c r="P316" s="57"/>
      <c r="Q316" s="57"/>
      <c r="R316" s="57"/>
      <c r="S316" s="57"/>
      <c r="T316" s="57"/>
    </row>
    <row r="317" spans="1:20" x14ac:dyDescent="0.2">
      <c r="A317" s="71">
        <v>1</v>
      </c>
      <c r="B317" s="72" t="s">
        <v>289</v>
      </c>
      <c r="C317" s="73" t="s">
        <v>739</v>
      </c>
      <c r="D317" s="74" t="s">
        <v>704</v>
      </c>
      <c r="E317" s="75">
        <v>43208</v>
      </c>
      <c r="F317" s="75">
        <v>43208</v>
      </c>
      <c r="G317" s="76">
        <v>116745.69196</v>
      </c>
      <c r="H317" s="76">
        <v>116745.69196</v>
      </c>
      <c r="I317" s="76">
        <v>0</v>
      </c>
      <c r="J317" s="75">
        <v>43208</v>
      </c>
      <c r="K317" s="79"/>
      <c r="L317" s="73" t="s">
        <v>296</v>
      </c>
      <c r="M317" s="78"/>
      <c r="N317" s="57"/>
      <c r="O317" s="57"/>
      <c r="P317" s="57"/>
      <c r="Q317" s="57"/>
      <c r="R317" s="57"/>
      <c r="S317" s="57"/>
      <c r="T317" s="57"/>
    </row>
    <row r="318" spans="1:20" x14ac:dyDescent="0.2">
      <c r="A318" s="71">
        <v>1</v>
      </c>
      <c r="B318" s="72" t="s">
        <v>289</v>
      </c>
      <c r="C318" s="73" t="s">
        <v>740</v>
      </c>
      <c r="D318" s="74" t="s">
        <v>741</v>
      </c>
      <c r="E318" s="75">
        <v>44134</v>
      </c>
      <c r="F318" s="75">
        <v>44134</v>
      </c>
      <c r="G318" s="76">
        <v>68943.986000000004</v>
      </c>
      <c r="H318" s="76">
        <v>36770.125759999995</v>
      </c>
      <c r="I318" s="76">
        <v>32173.860239999998</v>
      </c>
      <c r="J318" s="75">
        <v>44134</v>
      </c>
      <c r="K318" s="79"/>
      <c r="L318" s="73" t="s">
        <v>296</v>
      </c>
      <c r="M318" s="78"/>
      <c r="N318" s="57"/>
      <c r="O318" s="57"/>
      <c r="P318" s="57"/>
      <c r="Q318" s="57"/>
      <c r="R318" s="57"/>
      <c r="S318" s="57"/>
      <c r="T318" s="57"/>
    </row>
    <row r="319" spans="1:20" x14ac:dyDescent="0.2">
      <c r="A319" s="71">
        <v>1</v>
      </c>
      <c r="B319" s="72" t="s">
        <v>289</v>
      </c>
      <c r="C319" s="73" t="s">
        <v>742</v>
      </c>
      <c r="D319" s="74" t="s">
        <v>654</v>
      </c>
      <c r="E319" s="75">
        <v>43305</v>
      </c>
      <c r="F319" s="75">
        <v>43305</v>
      </c>
      <c r="G319" s="76">
        <v>118968.20662000001</v>
      </c>
      <c r="H319" s="76">
        <v>116985.40302</v>
      </c>
      <c r="I319" s="76">
        <v>1982.8036000000002</v>
      </c>
      <c r="J319" s="75">
        <v>43305</v>
      </c>
      <c r="K319" s="79"/>
      <c r="L319" s="73" t="s">
        <v>296</v>
      </c>
      <c r="M319" s="78"/>
      <c r="N319" s="57"/>
      <c r="O319" s="57"/>
      <c r="P319" s="57"/>
      <c r="Q319" s="57"/>
      <c r="R319" s="57"/>
      <c r="S319" s="57"/>
      <c r="T319" s="57"/>
    </row>
    <row r="320" spans="1:20" x14ac:dyDescent="0.2">
      <c r="A320" s="71">
        <v>1</v>
      </c>
      <c r="B320" s="72" t="s">
        <v>289</v>
      </c>
      <c r="C320" s="73" t="s">
        <v>743</v>
      </c>
      <c r="D320" s="74" t="s">
        <v>744</v>
      </c>
      <c r="E320" s="75">
        <v>44007</v>
      </c>
      <c r="F320" s="75">
        <v>44007</v>
      </c>
      <c r="G320" s="76">
        <v>123822.202</v>
      </c>
      <c r="H320" s="76">
        <v>74293.321319999988</v>
      </c>
      <c r="I320" s="76">
        <v>49528.880680000002</v>
      </c>
      <c r="J320" s="75">
        <v>44007</v>
      </c>
      <c r="K320" s="79"/>
      <c r="L320" s="73" t="s">
        <v>296</v>
      </c>
      <c r="M320" s="78"/>
      <c r="N320" s="57"/>
      <c r="O320" s="57"/>
      <c r="P320" s="57"/>
      <c r="Q320" s="57"/>
      <c r="R320" s="57"/>
      <c r="S320" s="57"/>
      <c r="T320" s="57"/>
    </row>
    <row r="321" spans="1:20" x14ac:dyDescent="0.2">
      <c r="A321" s="71">
        <v>1</v>
      </c>
      <c r="B321" s="72" t="s">
        <v>289</v>
      </c>
      <c r="C321" s="73" t="s">
        <v>745</v>
      </c>
      <c r="D321" s="74" t="s">
        <v>746</v>
      </c>
      <c r="E321" s="75">
        <v>44067</v>
      </c>
      <c r="F321" s="75">
        <v>44067</v>
      </c>
      <c r="G321" s="76">
        <v>68184.088000000003</v>
      </c>
      <c r="H321" s="76">
        <v>38637.649979999995</v>
      </c>
      <c r="I321" s="76">
        <v>29546.438019999998</v>
      </c>
      <c r="J321" s="75">
        <v>44067</v>
      </c>
      <c r="K321" s="79"/>
      <c r="L321" s="73" t="s">
        <v>296</v>
      </c>
      <c r="M321" s="78"/>
      <c r="N321" s="57"/>
      <c r="O321" s="57"/>
      <c r="P321" s="57"/>
      <c r="Q321" s="57"/>
      <c r="R321" s="57"/>
      <c r="S321" s="57"/>
      <c r="T321" s="57"/>
    </row>
    <row r="322" spans="1:20" x14ac:dyDescent="0.2">
      <c r="A322" s="71">
        <v>1</v>
      </c>
      <c r="B322" s="72" t="s">
        <v>289</v>
      </c>
      <c r="C322" s="73" t="s">
        <v>747</v>
      </c>
      <c r="D322" s="74" t="s">
        <v>748</v>
      </c>
      <c r="E322" s="75">
        <v>44355</v>
      </c>
      <c r="F322" s="75">
        <v>44355</v>
      </c>
      <c r="G322" s="76">
        <v>83621</v>
      </c>
      <c r="H322" s="76">
        <v>33448.399920000003</v>
      </c>
      <c r="I322" s="76">
        <v>50172.600079999997</v>
      </c>
      <c r="J322" s="75">
        <v>44355</v>
      </c>
      <c r="K322" s="79"/>
      <c r="L322" s="73" t="s">
        <v>296</v>
      </c>
      <c r="M322" s="78"/>
      <c r="N322" s="57"/>
      <c r="O322" s="57"/>
      <c r="P322" s="57"/>
      <c r="Q322" s="57"/>
      <c r="R322" s="57"/>
      <c r="S322" s="57"/>
      <c r="T322" s="57"/>
    </row>
    <row r="323" spans="1:20" x14ac:dyDescent="0.2">
      <c r="A323" s="71">
        <v>1</v>
      </c>
      <c r="B323" s="72" t="s">
        <v>289</v>
      </c>
      <c r="C323" s="73" t="s">
        <v>749</v>
      </c>
      <c r="D323" s="74" t="s">
        <v>750</v>
      </c>
      <c r="E323" s="75">
        <v>45057</v>
      </c>
      <c r="F323" s="75">
        <v>45057</v>
      </c>
      <c r="G323" s="76">
        <v>33</v>
      </c>
      <c r="H323" s="76">
        <v>0.65645000000000009</v>
      </c>
      <c r="I323" s="76">
        <v>32.34355</v>
      </c>
      <c r="J323" s="75">
        <v>45057</v>
      </c>
      <c r="K323" s="79"/>
      <c r="L323" s="73" t="s">
        <v>296</v>
      </c>
      <c r="M323" s="78"/>
      <c r="N323" s="57"/>
      <c r="O323" s="57"/>
      <c r="P323" s="57"/>
      <c r="Q323" s="57"/>
      <c r="R323" s="57"/>
      <c r="S323" s="57"/>
      <c r="T323" s="57"/>
    </row>
    <row r="324" spans="1:20" x14ac:dyDescent="0.2">
      <c r="A324" s="71">
        <v>1</v>
      </c>
      <c r="B324" s="72" t="s">
        <v>289</v>
      </c>
      <c r="C324" s="73" t="s">
        <v>749</v>
      </c>
      <c r="D324" s="74" t="s">
        <v>708</v>
      </c>
      <c r="E324" s="75">
        <v>45050</v>
      </c>
      <c r="F324" s="75">
        <v>45050</v>
      </c>
      <c r="G324" s="76">
        <v>242507</v>
      </c>
      <c r="H324" s="76">
        <v>4824.0639700000002</v>
      </c>
      <c r="I324" s="76">
        <v>237682.93603000001</v>
      </c>
      <c r="J324" s="75">
        <v>45050</v>
      </c>
      <c r="K324" s="79"/>
      <c r="L324" s="73" t="s">
        <v>296</v>
      </c>
      <c r="M324" s="78"/>
      <c r="N324" s="57"/>
      <c r="O324" s="57"/>
      <c r="P324" s="57"/>
      <c r="Q324" s="57"/>
      <c r="R324" s="57"/>
      <c r="S324" s="57"/>
      <c r="T324" s="57"/>
    </row>
    <row r="325" spans="1:20" x14ac:dyDescent="0.2">
      <c r="A325" s="71">
        <v>1</v>
      </c>
      <c r="B325" s="72" t="s">
        <v>289</v>
      </c>
      <c r="C325" s="73" t="s">
        <v>749</v>
      </c>
      <c r="D325" s="74" t="s">
        <v>751</v>
      </c>
      <c r="E325" s="75">
        <v>45057</v>
      </c>
      <c r="F325" s="75">
        <v>45057</v>
      </c>
      <c r="G325" s="76">
        <v>231</v>
      </c>
      <c r="H325" s="76">
        <v>4.5951599999999999</v>
      </c>
      <c r="I325" s="76">
        <v>226.40484000000001</v>
      </c>
      <c r="J325" s="75">
        <v>45057</v>
      </c>
      <c r="K325" s="79"/>
      <c r="L325" s="73" t="s">
        <v>296</v>
      </c>
      <c r="M325" s="78"/>
      <c r="N325" s="57"/>
      <c r="O325" s="57"/>
      <c r="P325" s="57"/>
      <c r="Q325" s="57"/>
      <c r="R325" s="57"/>
      <c r="S325" s="57"/>
      <c r="T325" s="57"/>
    </row>
    <row r="326" spans="1:20" x14ac:dyDescent="0.2">
      <c r="A326" s="71">
        <v>1</v>
      </c>
      <c r="B326" s="72" t="s">
        <v>289</v>
      </c>
      <c r="C326" s="73" t="s">
        <v>749</v>
      </c>
      <c r="D326" s="74" t="s">
        <v>752</v>
      </c>
      <c r="E326" s="75">
        <v>45057</v>
      </c>
      <c r="F326" s="75">
        <v>45057</v>
      </c>
      <c r="G326" s="76">
        <v>495</v>
      </c>
      <c r="H326" s="76">
        <v>9.8467700000000011</v>
      </c>
      <c r="I326" s="76">
        <v>485.15323000000001</v>
      </c>
      <c r="J326" s="75">
        <v>45057</v>
      </c>
      <c r="K326" s="79"/>
      <c r="L326" s="73" t="s">
        <v>296</v>
      </c>
      <c r="M326" s="78"/>
      <c r="N326" s="57"/>
      <c r="O326" s="57"/>
      <c r="P326" s="57"/>
      <c r="Q326" s="57"/>
      <c r="R326" s="57"/>
      <c r="S326" s="57"/>
      <c r="T326" s="57"/>
    </row>
    <row r="327" spans="1:20" x14ac:dyDescent="0.2">
      <c r="A327" s="71">
        <v>1</v>
      </c>
      <c r="B327" s="72" t="s">
        <v>289</v>
      </c>
      <c r="C327" s="73" t="s">
        <v>753</v>
      </c>
      <c r="D327" s="74" t="s">
        <v>754</v>
      </c>
      <c r="E327" s="75">
        <v>44599</v>
      </c>
      <c r="F327" s="75">
        <v>44599</v>
      </c>
      <c r="G327" s="76">
        <v>122986</v>
      </c>
      <c r="H327" s="76">
        <v>32796.26672</v>
      </c>
      <c r="I327" s="76">
        <v>90189.73328</v>
      </c>
      <c r="J327" s="75">
        <v>44599</v>
      </c>
      <c r="K327" s="79"/>
      <c r="L327" s="73" t="s">
        <v>296</v>
      </c>
      <c r="M327" s="78"/>
      <c r="N327" s="57"/>
      <c r="O327" s="57"/>
      <c r="P327" s="57"/>
      <c r="Q327" s="57"/>
      <c r="R327" s="57"/>
      <c r="S327" s="57"/>
      <c r="T327" s="57"/>
    </row>
    <row r="328" spans="1:20" x14ac:dyDescent="0.2">
      <c r="A328" s="71">
        <v>1</v>
      </c>
      <c r="B328" s="72" t="s">
        <v>289</v>
      </c>
      <c r="C328" s="73" t="s">
        <v>753</v>
      </c>
      <c r="D328" s="74" t="s">
        <v>754</v>
      </c>
      <c r="E328" s="75">
        <v>44599</v>
      </c>
      <c r="F328" s="75">
        <v>44599</v>
      </c>
      <c r="G328" s="76">
        <v>122986</v>
      </c>
      <c r="H328" s="76">
        <v>32796.26672</v>
      </c>
      <c r="I328" s="76">
        <v>90189.73328</v>
      </c>
      <c r="J328" s="75">
        <v>44599</v>
      </c>
      <c r="K328" s="79"/>
      <c r="L328" s="73" t="s">
        <v>296</v>
      </c>
      <c r="M328" s="78"/>
      <c r="N328" s="57"/>
      <c r="O328" s="57"/>
      <c r="P328" s="57"/>
      <c r="Q328" s="57"/>
      <c r="R328" s="57"/>
      <c r="S328" s="57"/>
      <c r="T328" s="57"/>
    </row>
    <row r="329" spans="1:20" x14ac:dyDescent="0.2">
      <c r="A329" s="71">
        <v>1</v>
      </c>
      <c r="B329" s="72" t="s">
        <v>289</v>
      </c>
      <c r="C329" s="73" t="s">
        <v>755</v>
      </c>
      <c r="D329" s="74" t="s">
        <v>756</v>
      </c>
      <c r="E329" s="75">
        <v>44393</v>
      </c>
      <c r="F329" s="75">
        <v>43544</v>
      </c>
      <c r="G329" s="76">
        <v>513487.37099999998</v>
      </c>
      <c r="H329" s="76">
        <v>436464.26535</v>
      </c>
      <c r="I329" s="76">
        <v>77023.105650000012</v>
      </c>
      <c r="J329" s="75">
        <v>43544</v>
      </c>
      <c r="K329" s="79"/>
      <c r="L329" s="73" t="s">
        <v>296</v>
      </c>
      <c r="M329" s="78"/>
      <c r="N329" s="57"/>
      <c r="O329" s="57"/>
      <c r="P329" s="57"/>
      <c r="Q329" s="57"/>
      <c r="R329" s="57"/>
      <c r="S329" s="57"/>
      <c r="T329" s="57"/>
    </row>
    <row r="330" spans="1:20" x14ac:dyDescent="0.2">
      <c r="A330" s="71">
        <v>1</v>
      </c>
      <c r="B330" s="72" t="s">
        <v>289</v>
      </c>
      <c r="C330" s="73" t="s">
        <v>757</v>
      </c>
      <c r="D330" s="74" t="s">
        <v>665</v>
      </c>
      <c r="E330" s="75">
        <v>43292</v>
      </c>
      <c r="F330" s="75">
        <v>43292</v>
      </c>
      <c r="G330" s="76">
        <v>116577.5613</v>
      </c>
      <c r="H330" s="76">
        <v>114634.60209999999</v>
      </c>
      <c r="I330" s="76">
        <v>1942.9592</v>
      </c>
      <c r="J330" s="75">
        <v>43292</v>
      </c>
      <c r="K330" s="79"/>
      <c r="L330" s="73" t="s">
        <v>296</v>
      </c>
      <c r="M330" s="78"/>
      <c r="N330" s="57"/>
      <c r="O330" s="57"/>
      <c r="P330" s="57"/>
      <c r="Q330" s="57"/>
      <c r="R330" s="57"/>
      <c r="S330" s="57"/>
      <c r="T330" s="57"/>
    </row>
    <row r="331" spans="1:20" x14ac:dyDescent="0.2">
      <c r="A331" s="71">
        <v>1</v>
      </c>
      <c r="B331" s="72" t="s">
        <v>289</v>
      </c>
      <c r="C331" s="73" t="s">
        <v>758</v>
      </c>
      <c r="D331" s="74" t="s">
        <v>759</v>
      </c>
      <c r="E331" s="75">
        <v>44081</v>
      </c>
      <c r="F331" s="75">
        <v>44081</v>
      </c>
      <c r="G331" s="76">
        <v>68243.054000000004</v>
      </c>
      <c r="H331" s="76">
        <v>37532.824770000007</v>
      </c>
      <c r="I331" s="76">
        <v>30710.229230000001</v>
      </c>
      <c r="J331" s="75">
        <v>44081</v>
      </c>
      <c r="K331" s="79"/>
      <c r="L331" s="73" t="s">
        <v>296</v>
      </c>
      <c r="M331" s="78"/>
      <c r="N331" s="57"/>
      <c r="O331" s="57"/>
      <c r="P331" s="57"/>
      <c r="Q331" s="57"/>
      <c r="R331" s="57"/>
      <c r="S331" s="57"/>
      <c r="T331" s="57"/>
    </row>
    <row r="332" spans="1:20" x14ac:dyDescent="0.2">
      <c r="A332" s="71">
        <v>1</v>
      </c>
      <c r="B332" s="72" t="s">
        <v>289</v>
      </c>
      <c r="C332" s="73" t="s">
        <v>758</v>
      </c>
      <c r="D332" s="74" t="s">
        <v>760</v>
      </c>
      <c r="E332" s="75">
        <v>44421</v>
      </c>
      <c r="F332" s="75">
        <v>44421</v>
      </c>
      <c r="G332" s="76">
        <v>83810</v>
      </c>
      <c r="H332" s="76">
        <v>30692.766620000002</v>
      </c>
      <c r="I332" s="76">
        <v>53117.233380000005</v>
      </c>
      <c r="J332" s="75">
        <v>44421</v>
      </c>
      <c r="K332" s="79"/>
      <c r="L332" s="73" t="s">
        <v>296</v>
      </c>
      <c r="M332" s="78"/>
      <c r="N332" s="57"/>
      <c r="O332" s="57"/>
      <c r="P332" s="57"/>
      <c r="Q332" s="57"/>
      <c r="R332" s="57"/>
      <c r="S332" s="57"/>
      <c r="T332" s="57"/>
    </row>
    <row r="333" spans="1:20" x14ac:dyDescent="0.2">
      <c r="A333" s="71">
        <v>1</v>
      </c>
      <c r="B333" s="72" t="s">
        <v>289</v>
      </c>
      <c r="C333" s="73" t="s">
        <v>761</v>
      </c>
      <c r="D333" s="74" t="s">
        <v>762</v>
      </c>
      <c r="E333" s="75">
        <v>43857</v>
      </c>
      <c r="F333" s="75">
        <v>43857</v>
      </c>
      <c r="G333" s="76">
        <v>89622.86</v>
      </c>
      <c r="H333" s="76">
        <v>61242.287530000001</v>
      </c>
      <c r="I333" s="76">
        <v>28380.572469999999</v>
      </c>
      <c r="J333" s="75">
        <v>43857</v>
      </c>
      <c r="K333" s="79"/>
      <c r="L333" s="73" t="s">
        <v>296</v>
      </c>
      <c r="M333" s="78"/>
      <c r="N333" s="57"/>
      <c r="O333" s="57"/>
      <c r="P333" s="57"/>
      <c r="Q333" s="57"/>
      <c r="R333" s="57"/>
      <c r="S333" s="57"/>
      <c r="T333" s="57"/>
    </row>
    <row r="334" spans="1:20" x14ac:dyDescent="0.2">
      <c r="A334" s="71">
        <v>1</v>
      </c>
      <c r="B334" s="72" t="s">
        <v>289</v>
      </c>
      <c r="C334" s="73" t="s">
        <v>763</v>
      </c>
      <c r="D334" s="74" t="s">
        <v>679</v>
      </c>
      <c r="E334" s="75">
        <v>44126</v>
      </c>
      <c r="F334" s="75">
        <v>42206</v>
      </c>
      <c r="G334" s="76">
        <v>73002.705170000001</v>
      </c>
      <c r="H334" s="76">
        <v>73002.705170000001</v>
      </c>
      <c r="I334" s="76">
        <v>0</v>
      </c>
      <c r="J334" s="75">
        <v>42206</v>
      </c>
      <c r="K334" s="79"/>
      <c r="L334" s="73" t="s">
        <v>296</v>
      </c>
      <c r="M334" s="78"/>
      <c r="N334" s="57"/>
      <c r="O334" s="57"/>
      <c r="P334" s="57"/>
      <c r="Q334" s="57"/>
      <c r="R334" s="57"/>
      <c r="S334" s="57"/>
      <c r="T334" s="57"/>
    </row>
    <row r="335" spans="1:20" x14ac:dyDescent="0.2">
      <c r="A335" s="71">
        <v>1</v>
      </c>
      <c r="B335" s="72" t="s">
        <v>289</v>
      </c>
      <c r="C335" s="73" t="s">
        <v>764</v>
      </c>
      <c r="D335" s="74" t="s">
        <v>765</v>
      </c>
      <c r="E335" s="75">
        <v>44519</v>
      </c>
      <c r="F335" s="75">
        <v>44519</v>
      </c>
      <c r="G335" s="76">
        <v>124925.5</v>
      </c>
      <c r="H335" s="76">
        <v>39559.741729999994</v>
      </c>
      <c r="I335" s="76">
        <v>85365.758269999991</v>
      </c>
      <c r="J335" s="75">
        <v>44519</v>
      </c>
      <c r="K335" s="79"/>
      <c r="L335" s="73" t="s">
        <v>296</v>
      </c>
      <c r="M335" s="78"/>
      <c r="N335" s="57"/>
      <c r="O335" s="57"/>
      <c r="P335" s="57"/>
      <c r="Q335" s="57"/>
      <c r="R335" s="57"/>
      <c r="S335" s="57"/>
      <c r="T335" s="57"/>
    </row>
    <row r="336" spans="1:20" x14ac:dyDescent="0.2">
      <c r="A336" s="71">
        <v>1</v>
      </c>
      <c r="B336" s="72" t="s">
        <v>289</v>
      </c>
      <c r="C336" s="73" t="s">
        <v>764</v>
      </c>
      <c r="D336" s="74" t="s">
        <v>766</v>
      </c>
      <c r="E336" s="75">
        <v>43908</v>
      </c>
      <c r="F336" s="75">
        <v>43908</v>
      </c>
      <c r="G336" s="76">
        <v>133488</v>
      </c>
      <c r="H336" s="76">
        <v>86767.2</v>
      </c>
      <c r="I336" s="76">
        <v>46720.800000000003</v>
      </c>
      <c r="J336" s="75">
        <v>43908</v>
      </c>
      <c r="K336" s="79"/>
      <c r="L336" s="73" t="s">
        <v>296</v>
      </c>
      <c r="M336" s="78"/>
      <c r="N336" s="57"/>
      <c r="O336" s="57"/>
      <c r="P336" s="57"/>
      <c r="Q336" s="57"/>
      <c r="R336" s="57"/>
      <c r="S336" s="57"/>
      <c r="T336" s="57"/>
    </row>
    <row r="337" spans="1:20" ht="25.5" x14ac:dyDescent="0.2">
      <c r="A337" s="71">
        <v>1</v>
      </c>
      <c r="B337" s="72" t="s">
        <v>289</v>
      </c>
      <c r="C337" s="73" t="s">
        <v>767</v>
      </c>
      <c r="D337" s="74" t="s">
        <v>768</v>
      </c>
      <c r="E337" s="75">
        <v>43175</v>
      </c>
      <c r="F337" s="75">
        <v>43175</v>
      </c>
      <c r="G337" s="76">
        <v>99485.528439999995</v>
      </c>
      <c r="H337" s="76">
        <v>99485.528439999995</v>
      </c>
      <c r="I337" s="76">
        <v>0</v>
      </c>
      <c r="J337" s="75">
        <v>43175</v>
      </c>
      <c r="K337" s="79"/>
      <c r="L337" s="73" t="s">
        <v>296</v>
      </c>
      <c r="M337" s="78"/>
      <c r="N337" s="57"/>
      <c r="O337" s="57"/>
      <c r="P337" s="57"/>
      <c r="Q337" s="57"/>
      <c r="R337" s="57"/>
      <c r="S337" s="57"/>
      <c r="T337" s="57"/>
    </row>
    <row r="338" spans="1:20" x14ac:dyDescent="0.2">
      <c r="A338" s="71">
        <v>1</v>
      </c>
      <c r="B338" s="72" t="s">
        <v>289</v>
      </c>
      <c r="C338" s="73" t="s">
        <v>769</v>
      </c>
      <c r="D338" s="74" t="s">
        <v>770</v>
      </c>
      <c r="E338" s="75">
        <v>44072</v>
      </c>
      <c r="F338" s="75">
        <v>44072</v>
      </c>
      <c r="G338" s="76">
        <v>69110.186000000002</v>
      </c>
      <c r="H338" s="76">
        <v>38968.518619999995</v>
      </c>
      <c r="I338" s="76">
        <v>30141.667379999999</v>
      </c>
      <c r="J338" s="75">
        <v>44072</v>
      </c>
      <c r="K338" s="79"/>
      <c r="L338" s="73" t="s">
        <v>296</v>
      </c>
      <c r="M338" s="78"/>
      <c r="N338" s="57"/>
      <c r="O338" s="57"/>
      <c r="P338" s="57"/>
      <c r="Q338" s="57"/>
      <c r="R338" s="57"/>
      <c r="S338" s="57"/>
      <c r="T338" s="57"/>
    </row>
    <row r="339" spans="1:20" x14ac:dyDescent="0.2">
      <c r="A339" s="71">
        <v>1</v>
      </c>
      <c r="B339" s="72" t="s">
        <v>289</v>
      </c>
      <c r="C339" s="73" t="s">
        <v>771</v>
      </c>
      <c r="D339" s="74" t="s">
        <v>772</v>
      </c>
      <c r="E339" s="75">
        <v>44076</v>
      </c>
      <c r="F339" s="75">
        <v>44076</v>
      </c>
      <c r="G339" s="76">
        <v>69657.430999999997</v>
      </c>
      <c r="H339" s="76">
        <v>38311.586940000001</v>
      </c>
      <c r="I339" s="76">
        <v>31345.844059999999</v>
      </c>
      <c r="J339" s="75">
        <v>44076</v>
      </c>
      <c r="K339" s="79"/>
      <c r="L339" s="73" t="s">
        <v>296</v>
      </c>
      <c r="M339" s="78"/>
      <c r="N339" s="57"/>
      <c r="O339" s="57"/>
      <c r="P339" s="57"/>
      <c r="Q339" s="57"/>
      <c r="R339" s="57"/>
      <c r="S339" s="57"/>
      <c r="T339" s="57"/>
    </row>
    <row r="340" spans="1:20" x14ac:dyDescent="0.2">
      <c r="A340" s="71">
        <v>1</v>
      </c>
      <c r="B340" s="72" t="s">
        <v>289</v>
      </c>
      <c r="C340" s="73" t="s">
        <v>773</v>
      </c>
      <c r="D340" s="74" t="s">
        <v>774</v>
      </c>
      <c r="E340" s="75">
        <v>43039</v>
      </c>
      <c r="F340" s="75">
        <v>43039</v>
      </c>
      <c r="G340" s="76">
        <v>95813.795709999991</v>
      </c>
      <c r="H340" s="76">
        <v>95813.795709999991</v>
      </c>
      <c r="I340" s="76">
        <v>0</v>
      </c>
      <c r="J340" s="75">
        <v>43039</v>
      </c>
      <c r="K340" s="79"/>
      <c r="L340" s="73" t="s">
        <v>296</v>
      </c>
      <c r="M340" s="78"/>
      <c r="N340" s="57"/>
      <c r="O340" s="57"/>
      <c r="P340" s="57"/>
      <c r="Q340" s="57"/>
      <c r="R340" s="57"/>
      <c r="S340" s="57"/>
      <c r="T340" s="57"/>
    </row>
    <row r="341" spans="1:20" x14ac:dyDescent="0.2">
      <c r="A341" s="71">
        <v>1</v>
      </c>
      <c r="B341" s="72" t="s">
        <v>289</v>
      </c>
      <c r="C341" s="73" t="s">
        <v>775</v>
      </c>
      <c r="D341" s="74" t="s">
        <v>776</v>
      </c>
      <c r="E341" s="75">
        <v>43804</v>
      </c>
      <c r="F341" s="75">
        <v>43804</v>
      </c>
      <c r="G341" s="76">
        <v>138897.75200000001</v>
      </c>
      <c r="H341" s="76">
        <v>97228.426269999996</v>
      </c>
      <c r="I341" s="76">
        <v>41669.325729999997</v>
      </c>
      <c r="J341" s="75">
        <v>43804</v>
      </c>
      <c r="K341" s="79"/>
      <c r="L341" s="73" t="s">
        <v>296</v>
      </c>
      <c r="M341" s="78"/>
      <c r="N341" s="57"/>
      <c r="O341" s="57"/>
      <c r="P341" s="57"/>
      <c r="Q341" s="57"/>
      <c r="R341" s="57"/>
      <c r="S341" s="57"/>
      <c r="T341" s="57"/>
    </row>
    <row r="342" spans="1:20" x14ac:dyDescent="0.2">
      <c r="A342" s="71">
        <v>1</v>
      </c>
      <c r="B342" s="72" t="s">
        <v>289</v>
      </c>
      <c r="C342" s="73" t="s">
        <v>775</v>
      </c>
      <c r="D342" s="74" t="s">
        <v>777</v>
      </c>
      <c r="E342" s="75">
        <v>45068</v>
      </c>
      <c r="F342" s="75">
        <v>45068</v>
      </c>
      <c r="G342" s="76">
        <v>242507</v>
      </c>
      <c r="H342" s="76">
        <v>4824.0639700000002</v>
      </c>
      <c r="I342" s="76">
        <v>237682.93603000001</v>
      </c>
      <c r="J342" s="75">
        <v>45068</v>
      </c>
      <c r="K342" s="79"/>
      <c r="L342" s="73" t="s">
        <v>296</v>
      </c>
      <c r="M342" s="78"/>
      <c r="N342" s="57"/>
      <c r="O342" s="57"/>
      <c r="P342" s="57"/>
      <c r="Q342" s="57"/>
      <c r="R342" s="57"/>
      <c r="S342" s="57"/>
      <c r="T342" s="57"/>
    </row>
    <row r="343" spans="1:20" x14ac:dyDescent="0.2">
      <c r="A343" s="71">
        <v>1</v>
      </c>
      <c r="B343" s="72" t="s">
        <v>289</v>
      </c>
      <c r="C343" s="73" t="s">
        <v>778</v>
      </c>
      <c r="D343" s="74" t="s">
        <v>741</v>
      </c>
      <c r="E343" s="75">
        <v>44040</v>
      </c>
      <c r="F343" s="75">
        <v>44040</v>
      </c>
      <c r="G343" s="76">
        <v>68631.785999999993</v>
      </c>
      <c r="H343" s="76">
        <v>39969.621829999996</v>
      </c>
      <c r="I343" s="76">
        <v>28662.16417</v>
      </c>
      <c r="J343" s="75">
        <v>44040</v>
      </c>
      <c r="K343" s="79"/>
      <c r="L343" s="73" t="s">
        <v>296</v>
      </c>
      <c r="M343" s="78"/>
      <c r="N343" s="57"/>
      <c r="O343" s="57"/>
      <c r="P343" s="57"/>
      <c r="Q343" s="57"/>
      <c r="R343" s="57"/>
      <c r="S343" s="57"/>
      <c r="T343" s="57"/>
    </row>
    <row r="344" spans="1:20" x14ac:dyDescent="0.2">
      <c r="A344" s="71">
        <v>1</v>
      </c>
      <c r="B344" s="72" t="s">
        <v>289</v>
      </c>
      <c r="C344" s="73" t="s">
        <v>779</v>
      </c>
      <c r="D344" s="74" t="s">
        <v>780</v>
      </c>
      <c r="E344" s="75">
        <v>42947</v>
      </c>
      <c r="F344" s="75">
        <v>42947</v>
      </c>
      <c r="G344" s="76">
        <v>98630.511430000013</v>
      </c>
      <c r="H344" s="76">
        <v>98630.511430000013</v>
      </c>
      <c r="I344" s="76">
        <v>0</v>
      </c>
      <c r="J344" s="75">
        <v>42947</v>
      </c>
      <c r="K344" s="79"/>
      <c r="L344" s="73" t="s">
        <v>296</v>
      </c>
      <c r="M344" s="78"/>
      <c r="N344" s="57"/>
      <c r="O344" s="57"/>
      <c r="P344" s="57"/>
      <c r="Q344" s="57"/>
      <c r="R344" s="57"/>
      <c r="S344" s="57"/>
      <c r="T344" s="57"/>
    </row>
    <row r="345" spans="1:20" x14ac:dyDescent="0.2">
      <c r="A345" s="71">
        <v>1</v>
      </c>
      <c r="B345" s="72" t="s">
        <v>289</v>
      </c>
      <c r="C345" s="73" t="s">
        <v>781</v>
      </c>
      <c r="D345" s="74" t="s">
        <v>782</v>
      </c>
      <c r="E345" s="75">
        <v>44076</v>
      </c>
      <c r="F345" s="75">
        <v>44076</v>
      </c>
      <c r="G345" s="76">
        <v>68377.486000000004</v>
      </c>
      <c r="H345" s="76">
        <v>37549.242409999999</v>
      </c>
      <c r="I345" s="76">
        <v>30828.243589999998</v>
      </c>
      <c r="J345" s="75">
        <v>44076</v>
      </c>
      <c r="K345" s="79"/>
      <c r="L345" s="73" t="s">
        <v>296</v>
      </c>
      <c r="M345" s="78"/>
      <c r="N345" s="57"/>
      <c r="O345" s="57"/>
      <c r="P345" s="57"/>
      <c r="Q345" s="57"/>
      <c r="R345" s="57"/>
      <c r="S345" s="57"/>
      <c r="T345" s="57"/>
    </row>
    <row r="346" spans="1:20" x14ac:dyDescent="0.2">
      <c r="A346" s="71">
        <v>1</v>
      </c>
      <c r="B346" s="72" t="s">
        <v>289</v>
      </c>
      <c r="C346" s="73" t="s">
        <v>783</v>
      </c>
      <c r="D346" s="74" t="s">
        <v>708</v>
      </c>
      <c r="E346" s="75">
        <v>45049</v>
      </c>
      <c r="F346" s="75">
        <v>45049</v>
      </c>
      <c r="G346" s="76">
        <v>243266</v>
      </c>
      <c r="H346" s="76">
        <v>4839.1623600000003</v>
      </c>
      <c r="I346" s="76">
        <v>238426.83763999998</v>
      </c>
      <c r="J346" s="75">
        <v>45049</v>
      </c>
      <c r="K346" s="79"/>
      <c r="L346" s="73" t="s">
        <v>296</v>
      </c>
      <c r="M346" s="78"/>
      <c r="N346" s="57"/>
      <c r="O346" s="57"/>
      <c r="P346" s="57"/>
      <c r="Q346" s="57"/>
      <c r="R346" s="57"/>
      <c r="S346" s="57"/>
      <c r="T346" s="57"/>
    </row>
    <row r="347" spans="1:20" x14ac:dyDescent="0.2">
      <c r="A347" s="71">
        <v>1</v>
      </c>
      <c r="B347" s="72" t="s">
        <v>289</v>
      </c>
      <c r="C347" s="73" t="s">
        <v>784</v>
      </c>
      <c r="D347" s="74" t="s">
        <v>785</v>
      </c>
      <c r="E347" s="75">
        <v>43874</v>
      </c>
      <c r="F347" s="75">
        <v>43874</v>
      </c>
      <c r="G347" s="76">
        <v>120231.55</v>
      </c>
      <c r="H347" s="76">
        <v>80154.366800000003</v>
      </c>
      <c r="I347" s="76">
        <v>40077.183199999999</v>
      </c>
      <c r="J347" s="75">
        <v>43874</v>
      </c>
      <c r="K347" s="79"/>
      <c r="L347" s="73" t="s">
        <v>296</v>
      </c>
      <c r="M347" s="78"/>
      <c r="N347" s="57"/>
      <c r="O347" s="57"/>
      <c r="P347" s="57"/>
      <c r="Q347" s="57"/>
      <c r="R347" s="57"/>
      <c r="S347" s="57"/>
      <c r="T347" s="57"/>
    </row>
    <row r="348" spans="1:20" x14ac:dyDescent="0.2">
      <c r="A348" s="71">
        <v>1</v>
      </c>
      <c r="B348" s="72" t="s">
        <v>289</v>
      </c>
      <c r="C348" s="73" t="s">
        <v>786</v>
      </c>
      <c r="D348" s="74" t="s">
        <v>787</v>
      </c>
      <c r="E348" s="75">
        <v>43907</v>
      </c>
      <c r="F348" s="75">
        <v>43907</v>
      </c>
      <c r="G348" s="76">
        <v>93347.214999999997</v>
      </c>
      <c r="H348" s="76">
        <v>60363.189880000005</v>
      </c>
      <c r="I348" s="76">
        <v>32984.025119999998</v>
      </c>
      <c r="J348" s="75">
        <v>43907</v>
      </c>
      <c r="K348" s="79"/>
      <c r="L348" s="73" t="s">
        <v>296</v>
      </c>
      <c r="M348" s="78"/>
      <c r="N348" s="57"/>
      <c r="O348" s="57"/>
      <c r="P348" s="57"/>
      <c r="Q348" s="57"/>
      <c r="R348" s="57"/>
      <c r="S348" s="57"/>
      <c r="T348" s="57"/>
    </row>
    <row r="349" spans="1:20" x14ac:dyDescent="0.2">
      <c r="A349" s="71">
        <v>1</v>
      </c>
      <c r="B349" s="72" t="s">
        <v>289</v>
      </c>
      <c r="C349" s="73" t="s">
        <v>788</v>
      </c>
      <c r="D349" s="74" t="s">
        <v>789</v>
      </c>
      <c r="E349" s="75">
        <v>44812</v>
      </c>
      <c r="F349" s="75">
        <v>44812</v>
      </c>
      <c r="G349" s="76">
        <v>450690</v>
      </c>
      <c r="H349" s="76">
        <v>68855.416670000006</v>
      </c>
      <c r="I349" s="76">
        <v>381834.58332999999</v>
      </c>
      <c r="J349" s="75">
        <v>44812</v>
      </c>
      <c r="K349" s="79"/>
      <c r="L349" s="73" t="s">
        <v>296</v>
      </c>
      <c r="M349" s="78"/>
      <c r="N349" s="57"/>
      <c r="O349" s="57"/>
      <c r="P349" s="57"/>
      <c r="Q349" s="57"/>
      <c r="R349" s="57"/>
      <c r="S349" s="57"/>
      <c r="T349" s="57"/>
    </row>
    <row r="350" spans="1:20" x14ac:dyDescent="0.2">
      <c r="A350" s="71">
        <v>1</v>
      </c>
      <c r="B350" s="72" t="s">
        <v>289</v>
      </c>
      <c r="C350" s="73" t="s">
        <v>788</v>
      </c>
      <c r="D350" s="74" t="s">
        <v>790</v>
      </c>
      <c r="E350" s="75">
        <v>44490</v>
      </c>
      <c r="F350" s="75">
        <v>44490</v>
      </c>
      <c r="G350" s="76">
        <v>121498</v>
      </c>
      <c r="H350" s="76">
        <v>40233.133379999999</v>
      </c>
      <c r="I350" s="76">
        <v>81264.866620000001</v>
      </c>
      <c r="J350" s="75">
        <v>44490</v>
      </c>
      <c r="K350" s="79"/>
      <c r="L350" s="73" t="s">
        <v>296</v>
      </c>
      <c r="M350" s="78"/>
      <c r="N350" s="57"/>
      <c r="O350" s="57"/>
      <c r="P350" s="57"/>
      <c r="Q350" s="57"/>
      <c r="R350" s="57"/>
      <c r="S350" s="57"/>
      <c r="T350" s="57"/>
    </row>
    <row r="351" spans="1:20" x14ac:dyDescent="0.2">
      <c r="A351" s="71">
        <v>1</v>
      </c>
      <c r="B351" s="72" t="s">
        <v>289</v>
      </c>
      <c r="C351" s="73" t="s">
        <v>788</v>
      </c>
      <c r="D351" s="74" t="s">
        <v>791</v>
      </c>
      <c r="E351" s="75">
        <v>44127</v>
      </c>
      <c r="F351" s="75">
        <v>44127</v>
      </c>
      <c r="G351" s="76">
        <v>82668.2</v>
      </c>
      <c r="H351" s="76">
        <v>43704.706600000005</v>
      </c>
      <c r="I351" s="76">
        <v>38963.493399999999</v>
      </c>
      <c r="J351" s="75">
        <v>44127</v>
      </c>
      <c r="K351" s="79"/>
      <c r="L351" s="73" t="s">
        <v>296</v>
      </c>
      <c r="M351" s="78"/>
      <c r="N351" s="57"/>
      <c r="O351" s="57"/>
      <c r="P351" s="57"/>
      <c r="Q351" s="57"/>
      <c r="R351" s="57"/>
      <c r="S351" s="57"/>
      <c r="T351" s="57"/>
    </row>
    <row r="352" spans="1:20" x14ac:dyDescent="0.2">
      <c r="A352" s="71">
        <v>1</v>
      </c>
      <c r="B352" s="72" t="s">
        <v>289</v>
      </c>
      <c r="C352" s="73" t="s">
        <v>792</v>
      </c>
      <c r="D352" s="74" t="s">
        <v>793</v>
      </c>
      <c r="E352" s="75">
        <v>44505</v>
      </c>
      <c r="F352" s="75">
        <v>44509</v>
      </c>
      <c r="G352" s="76">
        <v>125100.2</v>
      </c>
      <c r="H352" s="76">
        <v>39615.063270000006</v>
      </c>
      <c r="I352" s="76">
        <v>85485.136729999998</v>
      </c>
      <c r="J352" s="75">
        <v>44509</v>
      </c>
      <c r="K352" s="79"/>
      <c r="L352" s="73" t="s">
        <v>296</v>
      </c>
      <c r="M352" s="78"/>
      <c r="N352" s="57"/>
      <c r="O352" s="57"/>
      <c r="P352" s="57"/>
      <c r="Q352" s="57"/>
      <c r="R352" s="57"/>
      <c r="S352" s="57"/>
      <c r="T352" s="57"/>
    </row>
    <row r="353" spans="1:20" x14ac:dyDescent="0.2">
      <c r="A353" s="71">
        <v>1</v>
      </c>
      <c r="B353" s="72" t="s">
        <v>289</v>
      </c>
      <c r="C353" s="73" t="s">
        <v>792</v>
      </c>
      <c r="D353" s="74" t="s">
        <v>700</v>
      </c>
      <c r="E353" s="75">
        <v>44096</v>
      </c>
      <c r="F353" s="75">
        <v>44096</v>
      </c>
      <c r="G353" s="76">
        <v>68140.259999999995</v>
      </c>
      <c r="H353" s="76">
        <v>37477.142999999996</v>
      </c>
      <c r="I353" s="76">
        <v>30663.116999999998</v>
      </c>
      <c r="J353" s="75">
        <v>44096</v>
      </c>
      <c r="K353" s="79"/>
      <c r="L353" s="73" t="s">
        <v>296</v>
      </c>
      <c r="M353" s="78"/>
      <c r="N353" s="57"/>
      <c r="O353" s="57"/>
      <c r="P353" s="57"/>
      <c r="Q353" s="57"/>
      <c r="R353" s="57"/>
      <c r="S353" s="57"/>
      <c r="T353" s="57"/>
    </row>
    <row r="354" spans="1:20" x14ac:dyDescent="0.2">
      <c r="A354" s="71">
        <v>1</v>
      </c>
      <c r="B354" s="72" t="s">
        <v>289</v>
      </c>
      <c r="C354" s="73" t="s">
        <v>792</v>
      </c>
      <c r="D354" s="74" t="s">
        <v>794</v>
      </c>
      <c r="E354" s="75">
        <v>43245</v>
      </c>
      <c r="F354" s="75">
        <v>43245</v>
      </c>
      <c r="G354" s="76">
        <v>123280.09454000001</v>
      </c>
      <c r="H354" s="76">
        <v>123280.09454000001</v>
      </c>
      <c r="I354" s="76">
        <v>0</v>
      </c>
      <c r="J354" s="75">
        <v>43245</v>
      </c>
      <c r="K354" s="79"/>
      <c r="L354" s="73" t="s">
        <v>296</v>
      </c>
      <c r="M354" s="78"/>
      <c r="N354" s="57"/>
      <c r="O354" s="57"/>
      <c r="P354" s="57"/>
      <c r="Q354" s="57"/>
      <c r="R354" s="57"/>
      <c r="S354" s="57"/>
      <c r="T354" s="57"/>
    </row>
    <row r="355" spans="1:20" x14ac:dyDescent="0.2">
      <c r="A355" s="71">
        <v>1</v>
      </c>
      <c r="B355" s="72" t="s">
        <v>289</v>
      </c>
      <c r="C355" s="73" t="s">
        <v>792</v>
      </c>
      <c r="D355" s="74" t="s">
        <v>795</v>
      </c>
      <c r="E355" s="75">
        <v>45044</v>
      </c>
      <c r="F355" s="75">
        <v>45044</v>
      </c>
      <c r="G355" s="76">
        <v>243197</v>
      </c>
      <c r="H355" s="76">
        <v>8106.5666600000004</v>
      </c>
      <c r="I355" s="76">
        <v>235090.43334000002</v>
      </c>
      <c r="J355" s="75">
        <v>45044</v>
      </c>
      <c r="K355" s="79"/>
      <c r="L355" s="73" t="s">
        <v>296</v>
      </c>
      <c r="M355" s="78"/>
      <c r="N355" s="57"/>
      <c r="O355" s="57"/>
      <c r="P355" s="57"/>
      <c r="Q355" s="57"/>
      <c r="R355" s="57"/>
      <c r="S355" s="57"/>
      <c r="T355" s="57"/>
    </row>
    <row r="356" spans="1:20" x14ac:dyDescent="0.2">
      <c r="A356" s="71">
        <v>1</v>
      </c>
      <c r="B356" s="72" t="s">
        <v>289</v>
      </c>
      <c r="C356" s="73" t="s">
        <v>792</v>
      </c>
      <c r="D356" s="74" t="s">
        <v>796</v>
      </c>
      <c r="E356" s="75">
        <v>43936</v>
      </c>
      <c r="F356" s="75">
        <v>43936</v>
      </c>
      <c r="G356" s="76">
        <v>139948.02100000001</v>
      </c>
      <c r="H356" s="76">
        <v>88103.746719999996</v>
      </c>
      <c r="I356" s="76">
        <v>51844.274279999998</v>
      </c>
      <c r="J356" s="75">
        <v>43936</v>
      </c>
      <c r="K356" s="79"/>
      <c r="L356" s="73" t="s">
        <v>296</v>
      </c>
      <c r="M356" s="78"/>
      <c r="N356" s="57"/>
      <c r="O356" s="57"/>
      <c r="P356" s="57"/>
      <c r="Q356" s="57"/>
      <c r="R356" s="57"/>
      <c r="S356" s="57"/>
      <c r="T356" s="57"/>
    </row>
    <row r="357" spans="1:20" x14ac:dyDescent="0.2">
      <c r="A357" s="71">
        <v>1</v>
      </c>
      <c r="B357" s="72" t="s">
        <v>289</v>
      </c>
      <c r="C357" s="73" t="s">
        <v>797</v>
      </c>
      <c r="D357" s="74" t="s">
        <v>798</v>
      </c>
      <c r="E357" s="75">
        <v>43588</v>
      </c>
      <c r="F357" s="75">
        <v>43588</v>
      </c>
      <c r="G357" s="76">
        <v>70409.257420000009</v>
      </c>
      <c r="H357" s="76">
        <v>57500.893380000001</v>
      </c>
      <c r="I357" s="76">
        <v>12908.364039999999</v>
      </c>
      <c r="J357" s="75">
        <v>43588</v>
      </c>
      <c r="K357" s="79"/>
      <c r="L357" s="73" t="s">
        <v>296</v>
      </c>
      <c r="M357" s="78"/>
      <c r="N357" s="57"/>
      <c r="O357" s="57"/>
      <c r="P357" s="57"/>
      <c r="Q357" s="57"/>
      <c r="R357" s="57"/>
      <c r="S357" s="57"/>
      <c r="T357" s="57"/>
    </row>
    <row r="358" spans="1:20" x14ac:dyDescent="0.2">
      <c r="A358" s="71">
        <v>1</v>
      </c>
      <c r="B358" s="72" t="s">
        <v>289</v>
      </c>
      <c r="C358" s="73" t="s">
        <v>797</v>
      </c>
      <c r="D358" s="74" t="s">
        <v>799</v>
      </c>
      <c r="E358" s="75">
        <v>43006</v>
      </c>
      <c r="F358" s="75">
        <v>43006</v>
      </c>
      <c r="G358" s="76">
        <v>104308.85356</v>
      </c>
      <c r="H358" s="76">
        <v>104308.85356</v>
      </c>
      <c r="I358" s="76">
        <v>0</v>
      </c>
      <c r="J358" s="75">
        <v>43006</v>
      </c>
      <c r="K358" s="79"/>
      <c r="L358" s="73" t="s">
        <v>296</v>
      </c>
      <c r="M358" s="78"/>
      <c r="N358" s="57"/>
      <c r="O358" s="57"/>
      <c r="P358" s="57"/>
      <c r="Q358" s="57"/>
      <c r="R358" s="57"/>
      <c r="S358" s="57"/>
      <c r="T358" s="57"/>
    </row>
    <row r="359" spans="1:20" x14ac:dyDescent="0.2">
      <c r="A359" s="71">
        <v>1</v>
      </c>
      <c r="B359" s="72" t="s">
        <v>289</v>
      </c>
      <c r="C359" s="73" t="s">
        <v>800</v>
      </c>
      <c r="D359" s="74" t="s">
        <v>801</v>
      </c>
      <c r="E359" s="75">
        <v>43068</v>
      </c>
      <c r="F359" s="75">
        <v>43068</v>
      </c>
      <c r="G359" s="76">
        <v>92002.886239999993</v>
      </c>
      <c r="H359" s="76">
        <v>92002.886239999993</v>
      </c>
      <c r="I359" s="76">
        <v>0</v>
      </c>
      <c r="J359" s="75">
        <v>43068</v>
      </c>
      <c r="K359" s="79"/>
      <c r="L359" s="73" t="s">
        <v>296</v>
      </c>
      <c r="M359" s="78"/>
      <c r="N359" s="57"/>
      <c r="O359" s="57"/>
      <c r="P359" s="57"/>
      <c r="Q359" s="57"/>
      <c r="R359" s="57"/>
      <c r="S359" s="57"/>
      <c r="T359" s="57"/>
    </row>
    <row r="360" spans="1:20" x14ac:dyDescent="0.2">
      <c r="A360" s="71">
        <v>1</v>
      </c>
      <c r="B360" s="72" t="s">
        <v>289</v>
      </c>
      <c r="C360" s="73" t="s">
        <v>800</v>
      </c>
      <c r="D360" s="74" t="s">
        <v>741</v>
      </c>
      <c r="E360" s="75">
        <v>44092</v>
      </c>
      <c r="F360" s="75">
        <v>44092</v>
      </c>
      <c r="G360" s="76">
        <v>68085.130999999994</v>
      </c>
      <c r="H360" s="76">
        <v>37446.821939999994</v>
      </c>
      <c r="I360" s="76">
        <v>30638.30906</v>
      </c>
      <c r="J360" s="75">
        <v>44092</v>
      </c>
      <c r="K360" s="79"/>
      <c r="L360" s="73" t="s">
        <v>296</v>
      </c>
      <c r="M360" s="78"/>
      <c r="N360" s="57"/>
      <c r="O360" s="57"/>
      <c r="P360" s="57"/>
      <c r="Q360" s="57"/>
      <c r="R360" s="57"/>
      <c r="S360" s="57"/>
      <c r="T360" s="57"/>
    </row>
    <row r="361" spans="1:20" x14ac:dyDescent="0.2">
      <c r="A361" s="71">
        <v>1</v>
      </c>
      <c r="B361" s="72" t="s">
        <v>289</v>
      </c>
      <c r="C361" s="73" t="s">
        <v>800</v>
      </c>
      <c r="D361" s="74" t="s">
        <v>741</v>
      </c>
      <c r="E361" s="75">
        <v>43465</v>
      </c>
      <c r="F361" s="75">
        <v>43465</v>
      </c>
      <c r="G361" s="76">
        <v>71757.024700000009</v>
      </c>
      <c r="H361" s="76">
        <v>64581.322200000002</v>
      </c>
      <c r="I361" s="76">
        <v>7175.7025000000003</v>
      </c>
      <c r="J361" s="75">
        <v>43465</v>
      </c>
      <c r="K361" s="79"/>
      <c r="L361" s="73" t="s">
        <v>296</v>
      </c>
      <c r="M361" s="78"/>
      <c r="N361" s="57"/>
      <c r="O361" s="57"/>
      <c r="P361" s="57"/>
      <c r="Q361" s="57"/>
      <c r="R361" s="57"/>
      <c r="S361" s="57"/>
      <c r="T361" s="57"/>
    </row>
    <row r="362" spans="1:20" x14ac:dyDescent="0.2">
      <c r="A362" s="71">
        <v>1</v>
      </c>
      <c r="B362" s="72" t="s">
        <v>289</v>
      </c>
      <c r="C362" s="73" t="s">
        <v>802</v>
      </c>
      <c r="D362" s="74" t="s">
        <v>803</v>
      </c>
      <c r="E362" s="75">
        <v>43190</v>
      </c>
      <c r="F362" s="75">
        <v>43190</v>
      </c>
      <c r="G362" s="76">
        <v>128926.60937000001</v>
      </c>
      <c r="H362" s="76">
        <v>128926.60937000001</v>
      </c>
      <c r="I362" s="76">
        <v>0</v>
      </c>
      <c r="J362" s="75">
        <v>43190</v>
      </c>
      <c r="K362" s="79"/>
      <c r="L362" s="73" t="s">
        <v>296</v>
      </c>
      <c r="M362" s="78"/>
      <c r="N362" s="57"/>
      <c r="O362" s="57"/>
      <c r="P362" s="57"/>
      <c r="Q362" s="57"/>
      <c r="R362" s="57"/>
      <c r="S362" s="57"/>
      <c r="T362" s="57"/>
    </row>
    <row r="363" spans="1:20" x14ac:dyDescent="0.2">
      <c r="A363" s="71">
        <v>1</v>
      </c>
      <c r="B363" s="72" t="s">
        <v>289</v>
      </c>
      <c r="C363" s="73" t="s">
        <v>802</v>
      </c>
      <c r="D363" s="74" t="s">
        <v>804</v>
      </c>
      <c r="E363" s="75">
        <v>44336</v>
      </c>
      <c r="F363" s="75">
        <v>44336</v>
      </c>
      <c r="G363" s="76">
        <v>83046.5</v>
      </c>
      <c r="H363" s="76">
        <v>34532.708250000003</v>
      </c>
      <c r="I363" s="76">
        <v>48513.791749999997</v>
      </c>
      <c r="J363" s="75">
        <v>44336</v>
      </c>
      <c r="K363" s="79"/>
      <c r="L363" s="73" t="s">
        <v>296</v>
      </c>
      <c r="M363" s="78"/>
      <c r="N363" s="57"/>
      <c r="O363" s="57"/>
      <c r="P363" s="57"/>
      <c r="Q363" s="57"/>
      <c r="R363" s="57"/>
      <c r="S363" s="57"/>
      <c r="T363" s="57"/>
    </row>
    <row r="364" spans="1:20" x14ac:dyDescent="0.2">
      <c r="A364" s="71">
        <v>1</v>
      </c>
      <c r="B364" s="72" t="s">
        <v>289</v>
      </c>
      <c r="C364" s="73" t="s">
        <v>802</v>
      </c>
      <c r="D364" s="74" t="s">
        <v>700</v>
      </c>
      <c r="E364" s="75">
        <v>44064</v>
      </c>
      <c r="F364" s="75">
        <v>44064</v>
      </c>
      <c r="G364" s="76">
        <v>69211.785999999993</v>
      </c>
      <c r="H364" s="76">
        <v>38888.345479999996</v>
      </c>
      <c r="I364" s="76">
        <v>30323.44052</v>
      </c>
      <c r="J364" s="75">
        <v>44064</v>
      </c>
      <c r="K364" s="79"/>
      <c r="L364" s="73" t="s">
        <v>296</v>
      </c>
      <c r="M364" s="78"/>
      <c r="N364" s="57"/>
      <c r="O364" s="57"/>
      <c r="P364" s="57"/>
      <c r="Q364" s="57"/>
      <c r="R364" s="57"/>
      <c r="S364" s="57"/>
      <c r="T364" s="57"/>
    </row>
    <row r="365" spans="1:20" x14ac:dyDescent="0.2">
      <c r="A365" s="71">
        <v>1</v>
      </c>
      <c r="B365" s="72" t="s">
        <v>289</v>
      </c>
      <c r="C365" s="73" t="s">
        <v>802</v>
      </c>
      <c r="D365" s="74" t="s">
        <v>706</v>
      </c>
      <c r="E365" s="75">
        <v>45044</v>
      </c>
      <c r="F365" s="75">
        <v>45044</v>
      </c>
      <c r="G365" s="76">
        <v>243197</v>
      </c>
      <c r="H365" s="76">
        <v>8106.5666600000004</v>
      </c>
      <c r="I365" s="76">
        <v>235090.43334000002</v>
      </c>
      <c r="J365" s="75">
        <v>45044</v>
      </c>
      <c r="K365" s="79"/>
      <c r="L365" s="73" t="s">
        <v>296</v>
      </c>
      <c r="M365" s="78"/>
      <c r="N365" s="57"/>
      <c r="O365" s="57"/>
      <c r="P365" s="57"/>
      <c r="Q365" s="57"/>
      <c r="R365" s="57"/>
      <c r="S365" s="57"/>
      <c r="T365" s="57"/>
    </row>
    <row r="366" spans="1:20" x14ac:dyDescent="0.2">
      <c r="A366" s="71">
        <v>1</v>
      </c>
      <c r="B366" s="72" t="s">
        <v>289</v>
      </c>
      <c r="C366" s="73" t="s">
        <v>805</v>
      </c>
      <c r="D366" s="74" t="s">
        <v>806</v>
      </c>
      <c r="E366" s="75">
        <v>43826</v>
      </c>
      <c r="F366" s="75">
        <v>43826</v>
      </c>
      <c r="G366" s="76">
        <v>140381.34700000001</v>
      </c>
      <c r="H366" s="76">
        <v>98266.943040000013</v>
      </c>
      <c r="I366" s="76">
        <v>42114.403960000003</v>
      </c>
      <c r="J366" s="75">
        <v>43826</v>
      </c>
      <c r="K366" s="79"/>
      <c r="L366" s="73" t="s">
        <v>296</v>
      </c>
      <c r="M366" s="78"/>
      <c r="N366" s="57"/>
      <c r="O366" s="57"/>
      <c r="P366" s="57"/>
      <c r="Q366" s="57"/>
      <c r="R366" s="57"/>
      <c r="S366" s="57"/>
      <c r="T366" s="57"/>
    </row>
    <row r="367" spans="1:20" x14ac:dyDescent="0.2">
      <c r="A367" s="71">
        <v>1</v>
      </c>
      <c r="B367" s="72" t="s">
        <v>289</v>
      </c>
      <c r="C367" s="73" t="s">
        <v>805</v>
      </c>
      <c r="D367" s="74" t="s">
        <v>807</v>
      </c>
      <c r="E367" s="75">
        <v>44533</v>
      </c>
      <c r="F367" s="75">
        <v>44533</v>
      </c>
      <c r="G367" s="76">
        <v>126616.175</v>
      </c>
      <c r="H367" s="76">
        <v>37984.852439999995</v>
      </c>
      <c r="I367" s="76">
        <v>88631.322560000001</v>
      </c>
      <c r="J367" s="75">
        <v>44533</v>
      </c>
      <c r="K367" s="79"/>
      <c r="L367" s="73" t="s">
        <v>296</v>
      </c>
      <c r="M367" s="78"/>
      <c r="N367" s="57"/>
      <c r="O367" s="57"/>
      <c r="P367" s="57"/>
      <c r="Q367" s="57"/>
      <c r="R367" s="57"/>
      <c r="S367" s="57"/>
      <c r="T367" s="57"/>
    </row>
    <row r="368" spans="1:20" x14ac:dyDescent="0.2">
      <c r="A368" s="71">
        <v>1</v>
      </c>
      <c r="B368" s="72" t="s">
        <v>289</v>
      </c>
      <c r="C368" s="73" t="s">
        <v>805</v>
      </c>
      <c r="D368" s="74" t="s">
        <v>808</v>
      </c>
      <c r="E368" s="75">
        <v>44974</v>
      </c>
      <c r="F368" s="75">
        <v>44974</v>
      </c>
      <c r="G368" s="76">
        <v>243197</v>
      </c>
      <c r="H368" s="76">
        <v>16934.88034</v>
      </c>
      <c r="I368" s="76">
        <v>226262.11966</v>
      </c>
      <c r="J368" s="75">
        <v>44974</v>
      </c>
      <c r="K368" s="79"/>
      <c r="L368" s="73" t="s">
        <v>296</v>
      </c>
      <c r="M368" s="78"/>
      <c r="N368" s="57"/>
      <c r="O368" s="57"/>
      <c r="P368" s="57"/>
      <c r="Q368" s="57"/>
      <c r="R368" s="57"/>
      <c r="S368" s="57"/>
      <c r="T368" s="57"/>
    </row>
    <row r="369" spans="1:20" x14ac:dyDescent="0.2">
      <c r="A369" s="71">
        <v>1</v>
      </c>
      <c r="B369" s="72" t="s">
        <v>289</v>
      </c>
      <c r="C369" s="73" t="s">
        <v>809</v>
      </c>
      <c r="D369" s="74" t="s">
        <v>810</v>
      </c>
      <c r="E369" s="75">
        <v>43392</v>
      </c>
      <c r="F369" s="75">
        <v>43392</v>
      </c>
      <c r="G369" s="76">
        <v>60290.046549999999</v>
      </c>
      <c r="H369" s="76">
        <v>56270.710100000004</v>
      </c>
      <c r="I369" s="76">
        <v>4019.3364500000002</v>
      </c>
      <c r="J369" s="75">
        <v>43392</v>
      </c>
      <c r="K369" s="79"/>
      <c r="L369" s="73" t="s">
        <v>296</v>
      </c>
      <c r="M369" s="78"/>
      <c r="N369" s="57"/>
      <c r="O369" s="57"/>
      <c r="P369" s="57"/>
      <c r="Q369" s="57"/>
      <c r="R369" s="57"/>
      <c r="S369" s="57"/>
      <c r="T369" s="57"/>
    </row>
    <row r="370" spans="1:20" x14ac:dyDescent="0.2">
      <c r="A370" s="71">
        <v>1</v>
      </c>
      <c r="B370" s="72" t="s">
        <v>289</v>
      </c>
      <c r="C370" s="73" t="s">
        <v>809</v>
      </c>
      <c r="D370" s="74" t="s">
        <v>683</v>
      </c>
      <c r="E370" s="75">
        <v>43045</v>
      </c>
      <c r="F370" s="75">
        <v>43045</v>
      </c>
      <c r="G370" s="76">
        <v>61077.3341</v>
      </c>
      <c r="H370" s="76">
        <v>61077.3341</v>
      </c>
      <c r="I370" s="76">
        <v>0</v>
      </c>
      <c r="J370" s="75">
        <v>43045</v>
      </c>
      <c r="K370" s="79"/>
      <c r="L370" s="73" t="s">
        <v>296</v>
      </c>
      <c r="M370" s="78"/>
      <c r="N370" s="57"/>
      <c r="O370" s="57"/>
      <c r="P370" s="57"/>
      <c r="Q370" s="57"/>
      <c r="R370" s="57"/>
      <c r="S370" s="57"/>
      <c r="T370" s="57"/>
    </row>
    <row r="371" spans="1:20" x14ac:dyDescent="0.2">
      <c r="A371" s="71">
        <v>1</v>
      </c>
      <c r="B371" s="72" t="s">
        <v>289</v>
      </c>
      <c r="C371" s="73" t="s">
        <v>811</v>
      </c>
      <c r="D371" s="74" t="s">
        <v>812</v>
      </c>
      <c r="E371" s="75">
        <v>43356</v>
      </c>
      <c r="F371" s="75">
        <v>43356</v>
      </c>
      <c r="G371" s="76">
        <v>139934.69368999999</v>
      </c>
      <c r="H371" s="76">
        <v>132860.73881000001</v>
      </c>
      <c r="I371" s="76">
        <v>7073.9548800000002</v>
      </c>
      <c r="J371" s="75">
        <v>43356</v>
      </c>
      <c r="K371" s="79"/>
      <c r="L371" s="73" t="s">
        <v>296</v>
      </c>
      <c r="M371" s="78"/>
      <c r="N371" s="57"/>
      <c r="O371" s="57"/>
      <c r="P371" s="57"/>
      <c r="Q371" s="57"/>
      <c r="R371" s="57"/>
      <c r="S371" s="57"/>
      <c r="T371" s="57"/>
    </row>
    <row r="372" spans="1:20" x14ac:dyDescent="0.2">
      <c r="A372" s="71">
        <v>1</v>
      </c>
      <c r="B372" s="72" t="s">
        <v>289</v>
      </c>
      <c r="C372" s="73" t="s">
        <v>813</v>
      </c>
      <c r="D372" s="74" t="s">
        <v>814</v>
      </c>
      <c r="E372" s="75">
        <v>44335</v>
      </c>
      <c r="F372" s="75">
        <v>44335</v>
      </c>
      <c r="G372" s="76">
        <v>83702</v>
      </c>
      <c r="H372" s="76">
        <v>34861.133249999999</v>
      </c>
      <c r="I372" s="76">
        <v>48840.866750000001</v>
      </c>
      <c r="J372" s="75">
        <v>44335</v>
      </c>
      <c r="K372" s="79"/>
      <c r="L372" s="73" t="s">
        <v>296</v>
      </c>
      <c r="M372" s="78"/>
      <c r="N372" s="57"/>
      <c r="O372" s="57"/>
      <c r="P372" s="57"/>
      <c r="Q372" s="57"/>
      <c r="R372" s="57"/>
      <c r="S372" s="57"/>
      <c r="T372" s="57"/>
    </row>
    <row r="373" spans="1:20" x14ac:dyDescent="0.2">
      <c r="A373" s="71">
        <v>1</v>
      </c>
      <c r="B373" s="72" t="s">
        <v>289</v>
      </c>
      <c r="C373" s="73" t="s">
        <v>815</v>
      </c>
      <c r="D373" s="74" t="s">
        <v>816</v>
      </c>
      <c r="E373" s="75">
        <v>43059</v>
      </c>
      <c r="F373" s="75">
        <v>43059</v>
      </c>
      <c r="G373" s="76">
        <v>56003.105929999998</v>
      </c>
      <c r="H373" s="76">
        <v>56003.105929999998</v>
      </c>
      <c r="I373" s="76">
        <v>0</v>
      </c>
      <c r="J373" s="75">
        <v>43059</v>
      </c>
      <c r="K373" s="79"/>
      <c r="L373" s="73" t="s">
        <v>296</v>
      </c>
      <c r="M373" s="78"/>
      <c r="N373" s="57"/>
      <c r="O373" s="57"/>
      <c r="P373" s="57"/>
      <c r="Q373" s="57"/>
      <c r="R373" s="57"/>
      <c r="S373" s="57"/>
      <c r="T373" s="57"/>
    </row>
    <row r="374" spans="1:20" x14ac:dyDescent="0.2">
      <c r="A374" s="71">
        <v>1</v>
      </c>
      <c r="B374" s="72" t="s">
        <v>289</v>
      </c>
      <c r="C374" s="73" t="s">
        <v>815</v>
      </c>
      <c r="D374" s="74" t="s">
        <v>817</v>
      </c>
      <c r="E374" s="75">
        <v>44474</v>
      </c>
      <c r="F374" s="75">
        <v>44476</v>
      </c>
      <c r="G374" s="76">
        <v>124314.175</v>
      </c>
      <c r="H374" s="76">
        <v>41438.058400000002</v>
      </c>
      <c r="I374" s="76">
        <v>82876.116599999994</v>
      </c>
      <c r="J374" s="75">
        <v>44476</v>
      </c>
      <c r="K374" s="79"/>
      <c r="L374" s="73" t="s">
        <v>296</v>
      </c>
      <c r="M374" s="78"/>
      <c r="N374" s="57"/>
      <c r="O374" s="57"/>
      <c r="P374" s="57"/>
      <c r="Q374" s="57"/>
      <c r="R374" s="57"/>
      <c r="S374" s="57"/>
      <c r="T374" s="57"/>
    </row>
    <row r="375" spans="1:20" x14ac:dyDescent="0.2">
      <c r="A375" s="71">
        <v>1</v>
      </c>
      <c r="B375" s="72" t="s">
        <v>289</v>
      </c>
      <c r="C375" s="73" t="s">
        <v>815</v>
      </c>
      <c r="D375" s="74" t="s">
        <v>818</v>
      </c>
      <c r="E375" s="75">
        <v>43829</v>
      </c>
      <c r="F375" s="75">
        <v>43829</v>
      </c>
      <c r="G375" s="76">
        <v>138849.23621</v>
      </c>
      <c r="H375" s="76">
        <v>97194.465479999999</v>
      </c>
      <c r="I375" s="76">
        <v>41654.770729999997</v>
      </c>
      <c r="J375" s="75">
        <v>43829</v>
      </c>
      <c r="K375" s="79"/>
      <c r="L375" s="73" t="s">
        <v>296</v>
      </c>
      <c r="M375" s="78"/>
      <c r="N375" s="57"/>
      <c r="O375" s="57"/>
      <c r="P375" s="57"/>
      <c r="Q375" s="57"/>
      <c r="R375" s="57"/>
      <c r="S375" s="57"/>
      <c r="T375" s="57"/>
    </row>
    <row r="376" spans="1:20" x14ac:dyDescent="0.2">
      <c r="A376" s="71">
        <v>1</v>
      </c>
      <c r="B376" s="72" t="s">
        <v>289</v>
      </c>
      <c r="C376" s="73" t="s">
        <v>815</v>
      </c>
      <c r="D376" s="74" t="s">
        <v>708</v>
      </c>
      <c r="E376" s="75">
        <v>44984</v>
      </c>
      <c r="F376" s="75">
        <v>44984</v>
      </c>
      <c r="G376" s="76">
        <v>242772</v>
      </c>
      <c r="H376" s="76">
        <v>16184.8</v>
      </c>
      <c r="I376" s="76">
        <v>226587.2</v>
      </c>
      <c r="J376" s="75">
        <v>44984</v>
      </c>
      <c r="K376" s="79"/>
      <c r="L376" s="73" t="s">
        <v>296</v>
      </c>
      <c r="M376" s="78"/>
      <c r="N376" s="57"/>
      <c r="O376" s="57"/>
      <c r="P376" s="57"/>
      <c r="Q376" s="57"/>
      <c r="R376" s="57"/>
      <c r="S376" s="57"/>
      <c r="T376" s="57"/>
    </row>
    <row r="377" spans="1:20" x14ac:dyDescent="0.2">
      <c r="A377" s="71">
        <v>1</v>
      </c>
      <c r="B377" s="72" t="s">
        <v>289</v>
      </c>
      <c r="C377" s="73" t="s">
        <v>819</v>
      </c>
      <c r="D377" s="74" t="s">
        <v>820</v>
      </c>
      <c r="E377" s="75">
        <v>43404</v>
      </c>
      <c r="F377" s="75">
        <v>43404</v>
      </c>
      <c r="G377" s="76">
        <v>53255.74667</v>
      </c>
      <c r="H377" s="76">
        <v>49705.363700000002</v>
      </c>
      <c r="I377" s="76">
        <v>3550.3829700000001</v>
      </c>
      <c r="J377" s="75">
        <v>43404</v>
      </c>
      <c r="K377" s="79"/>
      <c r="L377" s="73" t="s">
        <v>296</v>
      </c>
      <c r="M377" s="78"/>
      <c r="N377" s="57"/>
      <c r="O377" s="57"/>
      <c r="P377" s="57"/>
      <c r="Q377" s="57"/>
      <c r="R377" s="57"/>
      <c r="S377" s="57"/>
      <c r="T377" s="57"/>
    </row>
    <row r="378" spans="1:20" x14ac:dyDescent="0.2">
      <c r="A378" s="71">
        <v>1</v>
      </c>
      <c r="B378" s="72" t="s">
        <v>289</v>
      </c>
      <c r="C378" s="73" t="s">
        <v>821</v>
      </c>
      <c r="D378" s="74" t="s">
        <v>822</v>
      </c>
      <c r="E378" s="75">
        <v>43420</v>
      </c>
      <c r="F378" s="75">
        <v>42551</v>
      </c>
      <c r="G378" s="76">
        <v>40119.889470000002</v>
      </c>
      <c r="H378" s="76">
        <v>40119.889470000002</v>
      </c>
      <c r="I378" s="76">
        <v>0</v>
      </c>
      <c r="J378" s="75">
        <v>42551</v>
      </c>
      <c r="K378" s="79"/>
      <c r="L378" s="73" t="s">
        <v>296</v>
      </c>
      <c r="M378" s="78"/>
      <c r="N378" s="57"/>
      <c r="O378" s="57"/>
      <c r="P378" s="57"/>
      <c r="Q378" s="57"/>
      <c r="R378" s="57"/>
      <c r="S378" s="57"/>
      <c r="T378" s="57"/>
    </row>
    <row r="379" spans="1:20" x14ac:dyDescent="0.2">
      <c r="A379" s="71">
        <v>1</v>
      </c>
      <c r="B379" s="72" t="s">
        <v>289</v>
      </c>
      <c r="C379" s="73" t="s">
        <v>823</v>
      </c>
      <c r="D379" s="74" t="s">
        <v>674</v>
      </c>
      <c r="E379" s="75">
        <v>43894</v>
      </c>
      <c r="F379" s="75">
        <v>43894</v>
      </c>
      <c r="G379" s="76">
        <v>119696.35</v>
      </c>
      <c r="H379" s="76">
        <v>77802.627629999988</v>
      </c>
      <c r="I379" s="76">
        <v>41893.722369999996</v>
      </c>
      <c r="J379" s="75">
        <v>43894</v>
      </c>
      <c r="K379" s="79"/>
      <c r="L379" s="73" t="s">
        <v>296</v>
      </c>
      <c r="M379" s="78"/>
      <c r="N379" s="57"/>
      <c r="O379" s="57"/>
      <c r="P379" s="57"/>
      <c r="Q379" s="57"/>
      <c r="R379" s="57"/>
      <c r="S379" s="57"/>
      <c r="T379" s="57"/>
    </row>
    <row r="380" spans="1:20" x14ac:dyDescent="0.2">
      <c r="A380" s="71">
        <v>1</v>
      </c>
      <c r="B380" s="72" t="s">
        <v>289</v>
      </c>
      <c r="C380" s="73" t="s">
        <v>824</v>
      </c>
      <c r="D380" s="74" t="s">
        <v>825</v>
      </c>
      <c r="E380" s="75">
        <v>43563</v>
      </c>
      <c r="F380" s="75">
        <v>43563</v>
      </c>
      <c r="G380" s="76">
        <v>91156.409299999999</v>
      </c>
      <c r="H380" s="76">
        <v>75963.674499999994</v>
      </c>
      <c r="I380" s="76">
        <v>15192.7348</v>
      </c>
      <c r="J380" s="75">
        <v>43563</v>
      </c>
      <c r="K380" s="79"/>
      <c r="L380" s="73" t="s">
        <v>296</v>
      </c>
      <c r="M380" s="78"/>
      <c r="N380" s="57"/>
      <c r="O380" s="57"/>
      <c r="P380" s="57"/>
      <c r="Q380" s="57"/>
      <c r="R380" s="57"/>
      <c r="S380" s="57"/>
      <c r="T380" s="57"/>
    </row>
    <row r="381" spans="1:20" x14ac:dyDescent="0.2">
      <c r="A381" s="71">
        <v>1</v>
      </c>
      <c r="B381" s="72" t="s">
        <v>289</v>
      </c>
      <c r="C381" s="73" t="s">
        <v>826</v>
      </c>
      <c r="D381" s="74" t="s">
        <v>827</v>
      </c>
      <c r="E381" s="75">
        <v>43550</v>
      </c>
      <c r="F381" s="75">
        <v>43550</v>
      </c>
      <c r="G381" s="76">
        <v>216619.85200000001</v>
      </c>
      <c r="H381" s="76">
        <v>182793.42431999999</v>
      </c>
      <c r="I381" s="76">
        <v>33826.427680000001</v>
      </c>
      <c r="J381" s="75">
        <v>43550</v>
      </c>
      <c r="K381" s="79"/>
      <c r="L381" s="73" t="s">
        <v>296</v>
      </c>
      <c r="M381" s="78"/>
      <c r="N381" s="57"/>
      <c r="O381" s="57"/>
      <c r="P381" s="57"/>
      <c r="Q381" s="57"/>
      <c r="R381" s="57"/>
      <c r="S381" s="57"/>
      <c r="T381" s="57"/>
    </row>
    <row r="382" spans="1:20" x14ac:dyDescent="0.2">
      <c r="A382" s="71">
        <v>1</v>
      </c>
      <c r="B382" s="72" t="s">
        <v>289</v>
      </c>
      <c r="C382" s="73" t="s">
        <v>828</v>
      </c>
      <c r="D382" s="74" t="s">
        <v>829</v>
      </c>
      <c r="E382" s="75">
        <v>43955</v>
      </c>
      <c r="F382" s="75">
        <v>43955</v>
      </c>
      <c r="G382" s="76">
        <v>65261.7929</v>
      </c>
      <c r="H382" s="76">
        <v>40244.772349999999</v>
      </c>
      <c r="I382" s="76">
        <v>25017.020550000001</v>
      </c>
      <c r="J382" s="75">
        <v>43955</v>
      </c>
      <c r="K382" s="79"/>
      <c r="L382" s="73" t="s">
        <v>296</v>
      </c>
      <c r="M382" s="78"/>
      <c r="N382" s="57"/>
      <c r="O382" s="57"/>
      <c r="P382" s="57"/>
      <c r="Q382" s="57"/>
      <c r="R382" s="57"/>
      <c r="S382" s="57"/>
      <c r="T382" s="57"/>
    </row>
    <row r="383" spans="1:20" x14ac:dyDescent="0.2">
      <c r="A383" s="71">
        <v>1</v>
      </c>
      <c r="B383" s="72" t="s">
        <v>289</v>
      </c>
      <c r="C383" s="73" t="s">
        <v>830</v>
      </c>
      <c r="D383" s="74" t="s">
        <v>831</v>
      </c>
      <c r="E383" s="75">
        <v>43977</v>
      </c>
      <c r="F383" s="75">
        <v>43311</v>
      </c>
      <c r="G383" s="76">
        <v>265694.04959000001</v>
      </c>
      <c r="H383" s="76">
        <v>261265.81544999999</v>
      </c>
      <c r="I383" s="76">
        <v>4428.2341399999996</v>
      </c>
      <c r="J383" s="75">
        <v>43311</v>
      </c>
      <c r="K383" s="79"/>
      <c r="L383" s="73" t="s">
        <v>296</v>
      </c>
      <c r="M383" s="78"/>
      <c r="N383" s="57"/>
      <c r="O383" s="57"/>
      <c r="P383" s="57"/>
      <c r="Q383" s="57"/>
      <c r="R383" s="57"/>
      <c r="S383" s="57"/>
      <c r="T383" s="57"/>
    </row>
    <row r="384" spans="1:20" x14ac:dyDescent="0.2">
      <c r="A384" s="71">
        <v>1</v>
      </c>
      <c r="B384" s="72" t="s">
        <v>289</v>
      </c>
      <c r="C384" s="73" t="s">
        <v>832</v>
      </c>
      <c r="D384" s="74" t="s">
        <v>675</v>
      </c>
      <c r="E384" s="75">
        <v>42879</v>
      </c>
      <c r="F384" s="75">
        <v>42818</v>
      </c>
      <c r="G384" s="76">
        <v>62049.732759999999</v>
      </c>
      <c r="H384" s="76">
        <v>62049.732759999999</v>
      </c>
      <c r="I384" s="76">
        <v>0</v>
      </c>
      <c r="J384" s="75">
        <v>42818</v>
      </c>
      <c r="K384" s="79"/>
      <c r="L384" s="73" t="s">
        <v>296</v>
      </c>
      <c r="M384" s="78"/>
      <c r="N384" s="57"/>
      <c r="O384" s="57"/>
      <c r="P384" s="57"/>
      <c r="Q384" s="57"/>
      <c r="R384" s="57"/>
      <c r="S384" s="57"/>
      <c r="T384" s="57"/>
    </row>
    <row r="385" spans="1:20" x14ac:dyDescent="0.2">
      <c r="A385" s="71">
        <v>1</v>
      </c>
      <c r="B385" s="72" t="s">
        <v>289</v>
      </c>
      <c r="C385" s="73" t="s">
        <v>832</v>
      </c>
      <c r="D385" s="74" t="s">
        <v>774</v>
      </c>
      <c r="E385" s="75">
        <v>44469</v>
      </c>
      <c r="F385" s="75">
        <v>43039</v>
      </c>
      <c r="G385" s="76">
        <v>96417.515709999992</v>
      </c>
      <c r="H385" s="76">
        <v>96417.515709999992</v>
      </c>
      <c r="I385" s="76">
        <v>0</v>
      </c>
      <c r="J385" s="75">
        <v>43039</v>
      </c>
      <c r="K385" s="79"/>
      <c r="L385" s="73" t="s">
        <v>296</v>
      </c>
      <c r="M385" s="78"/>
      <c r="N385" s="57"/>
      <c r="O385" s="57"/>
      <c r="P385" s="57"/>
      <c r="Q385" s="57"/>
      <c r="R385" s="57"/>
      <c r="S385" s="57"/>
      <c r="T385" s="57"/>
    </row>
    <row r="386" spans="1:20" x14ac:dyDescent="0.2">
      <c r="A386" s="71">
        <v>1</v>
      </c>
      <c r="B386" s="72" t="s">
        <v>289</v>
      </c>
      <c r="C386" s="73" t="s">
        <v>833</v>
      </c>
      <c r="D386" s="74" t="s">
        <v>654</v>
      </c>
      <c r="E386" s="75">
        <v>43183</v>
      </c>
      <c r="F386" s="75">
        <v>43183</v>
      </c>
      <c r="G386" s="76">
        <v>118625.55179000001</v>
      </c>
      <c r="H386" s="76">
        <v>118625.55179000001</v>
      </c>
      <c r="I386" s="76">
        <v>0</v>
      </c>
      <c r="J386" s="75">
        <v>43183</v>
      </c>
      <c r="K386" s="79"/>
      <c r="L386" s="73" t="s">
        <v>296</v>
      </c>
      <c r="M386" s="78"/>
      <c r="N386" s="57"/>
      <c r="O386" s="57"/>
      <c r="P386" s="57"/>
      <c r="Q386" s="57"/>
      <c r="R386" s="57"/>
      <c r="S386" s="57"/>
      <c r="T386" s="57"/>
    </row>
    <row r="387" spans="1:20" x14ac:dyDescent="0.2">
      <c r="A387" s="71">
        <v>1</v>
      </c>
      <c r="B387" s="72" t="s">
        <v>289</v>
      </c>
      <c r="C387" s="73" t="s">
        <v>833</v>
      </c>
      <c r="D387" s="74" t="s">
        <v>674</v>
      </c>
      <c r="E387" s="75">
        <v>44078</v>
      </c>
      <c r="F387" s="75">
        <v>43511</v>
      </c>
      <c r="G387" s="76">
        <v>119675.15626999999</v>
      </c>
      <c r="H387" s="76">
        <v>103718.46888</v>
      </c>
      <c r="I387" s="76">
        <v>15956.687390000001</v>
      </c>
      <c r="J387" s="75">
        <v>43511</v>
      </c>
      <c r="K387" s="79"/>
      <c r="L387" s="73" t="s">
        <v>296</v>
      </c>
      <c r="M387" s="78"/>
      <c r="N387" s="57"/>
      <c r="O387" s="57"/>
      <c r="P387" s="57"/>
      <c r="Q387" s="57"/>
      <c r="R387" s="57"/>
      <c r="S387" s="57"/>
      <c r="T387" s="57"/>
    </row>
    <row r="388" spans="1:20" x14ac:dyDescent="0.2">
      <c r="A388" s="71">
        <v>1</v>
      </c>
      <c r="B388" s="72" t="s">
        <v>289</v>
      </c>
      <c r="C388" s="73" t="s">
        <v>833</v>
      </c>
      <c r="D388" s="74" t="s">
        <v>654</v>
      </c>
      <c r="E388" s="75">
        <v>43183</v>
      </c>
      <c r="F388" s="75">
        <v>43183</v>
      </c>
      <c r="G388" s="76">
        <v>118625.55179000001</v>
      </c>
      <c r="H388" s="76">
        <v>118625.55179000001</v>
      </c>
      <c r="I388" s="76">
        <v>0</v>
      </c>
      <c r="J388" s="75">
        <v>43183</v>
      </c>
      <c r="K388" s="79"/>
      <c r="L388" s="73" t="s">
        <v>296</v>
      </c>
      <c r="M388" s="78"/>
      <c r="N388" s="57"/>
      <c r="O388" s="57"/>
      <c r="P388" s="57"/>
      <c r="Q388" s="57"/>
      <c r="R388" s="57"/>
      <c r="S388" s="57"/>
      <c r="T388" s="57"/>
    </row>
    <row r="389" spans="1:20" x14ac:dyDescent="0.2">
      <c r="A389" s="71">
        <v>1</v>
      </c>
      <c r="B389" s="72" t="s">
        <v>289</v>
      </c>
      <c r="C389" s="73" t="s">
        <v>834</v>
      </c>
      <c r="D389" s="74" t="s">
        <v>654</v>
      </c>
      <c r="E389" s="75">
        <v>44469</v>
      </c>
      <c r="F389" s="75">
        <v>43183</v>
      </c>
      <c r="G389" s="76">
        <v>118625.55179000001</v>
      </c>
      <c r="H389" s="76">
        <v>118625.55179000001</v>
      </c>
      <c r="I389" s="76">
        <v>0</v>
      </c>
      <c r="J389" s="75">
        <v>43183</v>
      </c>
      <c r="K389" s="79"/>
      <c r="L389" s="73" t="s">
        <v>296</v>
      </c>
      <c r="M389" s="78"/>
      <c r="N389" s="57"/>
      <c r="O389" s="57"/>
      <c r="P389" s="57"/>
      <c r="Q389" s="57"/>
      <c r="R389" s="57"/>
      <c r="S389" s="57"/>
      <c r="T389" s="57"/>
    </row>
    <row r="390" spans="1:20" x14ac:dyDescent="0.2">
      <c r="A390" s="71">
        <v>1</v>
      </c>
      <c r="B390" s="72" t="s">
        <v>289</v>
      </c>
      <c r="C390" s="73" t="s">
        <v>835</v>
      </c>
      <c r="D390" s="74" t="s">
        <v>836</v>
      </c>
      <c r="E390" s="75">
        <v>44071</v>
      </c>
      <c r="F390" s="75">
        <v>44071</v>
      </c>
      <c r="G390" s="76">
        <v>69961.7932</v>
      </c>
      <c r="H390" s="76">
        <v>39331.6829</v>
      </c>
      <c r="I390" s="76">
        <v>30630.1103</v>
      </c>
      <c r="J390" s="75">
        <v>44071</v>
      </c>
      <c r="K390" s="79"/>
      <c r="L390" s="73" t="s">
        <v>296</v>
      </c>
      <c r="M390" s="78"/>
      <c r="N390" s="57"/>
      <c r="O390" s="57"/>
      <c r="P390" s="57"/>
      <c r="Q390" s="57"/>
      <c r="R390" s="57"/>
      <c r="S390" s="57"/>
      <c r="T390" s="57"/>
    </row>
    <row r="391" spans="1:20" x14ac:dyDescent="0.2">
      <c r="A391" s="71">
        <v>1</v>
      </c>
      <c r="B391" s="72" t="s">
        <v>289</v>
      </c>
      <c r="C391" s="73" t="s">
        <v>837</v>
      </c>
      <c r="D391" s="74" t="s">
        <v>838</v>
      </c>
      <c r="E391" s="75">
        <v>44606</v>
      </c>
      <c r="F391" s="75">
        <v>44606</v>
      </c>
      <c r="G391" s="76">
        <v>123772</v>
      </c>
      <c r="H391" s="76">
        <v>33005.866719999998</v>
      </c>
      <c r="I391" s="76">
        <v>90766.133279999995</v>
      </c>
      <c r="J391" s="75">
        <v>44606</v>
      </c>
      <c r="K391" s="79"/>
      <c r="L391" s="73" t="s">
        <v>296</v>
      </c>
      <c r="M391" s="78"/>
      <c r="N391" s="57"/>
      <c r="O391" s="57"/>
      <c r="P391" s="57"/>
      <c r="Q391" s="57"/>
      <c r="R391" s="57"/>
      <c r="S391" s="57"/>
      <c r="T391" s="57"/>
    </row>
    <row r="392" spans="1:20" x14ac:dyDescent="0.2">
      <c r="A392" s="71">
        <v>1</v>
      </c>
      <c r="B392" s="72" t="s">
        <v>289</v>
      </c>
      <c r="C392" s="73" t="s">
        <v>839</v>
      </c>
      <c r="D392" s="74" t="s">
        <v>840</v>
      </c>
      <c r="E392" s="75">
        <v>44067</v>
      </c>
      <c r="F392" s="75">
        <v>44067</v>
      </c>
      <c r="G392" s="76">
        <v>68961.785999999993</v>
      </c>
      <c r="H392" s="76">
        <v>39016.67873</v>
      </c>
      <c r="I392" s="76">
        <v>29945.10727</v>
      </c>
      <c r="J392" s="75">
        <v>44067</v>
      </c>
      <c r="K392" s="79"/>
      <c r="L392" s="73" t="s">
        <v>296</v>
      </c>
      <c r="M392" s="78"/>
      <c r="N392" s="57"/>
      <c r="O392" s="57"/>
      <c r="P392" s="57"/>
      <c r="Q392" s="57"/>
      <c r="R392" s="57"/>
      <c r="S392" s="57"/>
      <c r="T392" s="57"/>
    </row>
    <row r="393" spans="1:20" x14ac:dyDescent="0.2">
      <c r="A393" s="71">
        <v>1</v>
      </c>
      <c r="B393" s="72" t="s">
        <v>289</v>
      </c>
      <c r="C393" s="73" t="s">
        <v>841</v>
      </c>
      <c r="D393" s="74" t="s">
        <v>774</v>
      </c>
      <c r="E393" s="75">
        <v>43039</v>
      </c>
      <c r="F393" s="75">
        <v>43039</v>
      </c>
      <c r="G393" s="76">
        <v>92000.555710000001</v>
      </c>
      <c r="H393" s="76">
        <v>92000.555710000001</v>
      </c>
      <c r="I393" s="76">
        <v>0</v>
      </c>
      <c r="J393" s="75">
        <v>43039</v>
      </c>
      <c r="K393" s="79"/>
      <c r="L393" s="73" t="s">
        <v>296</v>
      </c>
      <c r="M393" s="78"/>
      <c r="N393" s="57"/>
      <c r="O393" s="57"/>
      <c r="P393" s="57"/>
      <c r="Q393" s="57"/>
      <c r="R393" s="57"/>
      <c r="S393" s="57"/>
      <c r="T393" s="57"/>
    </row>
    <row r="394" spans="1:20" x14ac:dyDescent="0.2">
      <c r="A394" s="71">
        <v>1</v>
      </c>
      <c r="B394" s="72" t="s">
        <v>289</v>
      </c>
      <c r="C394" s="73" t="s">
        <v>842</v>
      </c>
      <c r="D394" s="74" t="s">
        <v>843</v>
      </c>
      <c r="E394" s="75">
        <v>44068</v>
      </c>
      <c r="F394" s="75">
        <v>44068</v>
      </c>
      <c r="G394" s="76">
        <v>65261.786</v>
      </c>
      <c r="H394" s="76">
        <v>36981.678619999999</v>
      </c>
      <c r="I394" s="76">
        <v>28280.107379999998</v>
      </c>
      <c r="J394" s="75">
        <v>44068</v>
      </c>
      <c r="K394" s="79"/>
      <c r="L394" s="73" t="s">
        <v>296</v>
      </c>
      <c r="M394" s="78"/>
      <c r="N394" s="57"/>
      <c r="O394" s="57"/>
      <c r="P394" s="57"/>
      <c r="Q394" s="57"/>
      <c r="R394" s="57"/>
      <c r="S394" s="57"/>
      <c r="T394" s="57"/>
    </row>
    <row r="395" spans="1:20" x14ac:dyDescent="0.2">
      <c r="A395" s="71">
        <v>1</v>
      </c>
      <c r="B395" s="72" t="s">
        <v>289</v>
      </c>
      <c r="C395" s="73" t="s">
        <v>844</v>
      </c>
      <c r="D395" s="74" t="s">
        <v>845</v>
      </c>
      <c r="E395" s="75">
        <v>44071</v>
      </c>
      <c r="F395" s="75">
        <v>44071</v>
      </c>
      <c r="G395" s="76">
        <v>68939.486000000004</v>
      </c>
      <c r="H395" s="76">
        <v>39004.041960000002</v>
      </c>
      <c r="I395" s="76">
        <v>29935.444039999998</v>
      </c>
      <c r="J395" s="75">
        <v>44071</v>
      </c>
      <c r="K395" s="79"/>
      <c r="L395" s="73" t="s">
        <v>296</v>
      </c>
      <c r="M395" s="78"/>
      <c r="N395" s="57"/>
      <c r="O395" s="57"/>
      <c r="P395" s="57"/>
      <c r="Q395" s="57"/>
      <c r="R395" s="57"/>
      <c r="S395" s="57"/>
      <c r="T395" s="57"/>
    </row>
    <row r="396" spans="1:20" x14ac:dyDescent="0.2">
      <c r="A396" s="71">
        <v>1</v>
      </c>
      <c r="B396" s="72" t="s">
        <v>289</v>
      </c>
      <c r="C396" s="73" t="s">
        <v>846</v>
      </c>
      <c r="D396" s="74" t="s">
        <v>847</v>
      </c>
      <c r="E396" s="75">
        <v>43165</v>
      </c>
      <c r="F396" s="75">
        <v>43165</v>
      </c>
      <c r="G396" s="76">
        <v>99180.770860000004</v>
      </c>
      <c r="H396" s="76">
        <v>99180.770860000004</v>
      </c>
      <c r="I396" s="76">
        <v>0</v>
      </c>
      <c r="J396" s="75">
        <v>43165</v>
      </c>
      <c r="K396" s="79"/>
      <c r="L396" s="73" t="s">
        <v>296</v>
      </c>
      <c r="M396" s="78"/>
      <c r="N396" s="57"/>
      <c r="O396" s="57"/>
      <c r="P396" s="57"/>
      <c r="Q396" s="57"/>
      <c r="R396" s="57"/>
      <c r="S396" s="57"/>
      <c r="T396" s="57"/>
    </row>
    <row r="397" spans="1:20" x14ac:dyDescent="0.2">
      <c r="A397" s="71">
        <v>1</v>
      </c>
      <c r="B397" s="72" t="s">
        <v>289</v>
      </c>
      <c r="C397" s="73" t="s">
        <v>848</v>
      </c>
      <c r="D397" s="74" t="s">
        <v>849</v>
      </c>
      <c r="E397" s="75">
        <v>44355</v>
      </c>
      <c r="F397" s="75">
        <v>44355</v>
      </c>
      <c r="G397" s="76">
        <v>82746.001000000004</v>
      </c>
      <c r="H397" s="76">
        <v>33098.400480000004</v>
      </c>
      <c r="I397" s="76">
        <v>49647.60052</v>
      </c>
      <c r="J397" s="75">
        <v>44355</v>
      </c>
      <c r="K397" s="79"/>
      <c r="L397" s="73" t="s">
        <v>296</v>
      </c>
      <c r="M397" s="78"/>
      <c r="N397" s="57"/>
      <c r="O397" s="57"/>
      <c r="P397" s="57"/>
      <c r="Q397" s="57"/>
      <c r="R397" s="57"/>
      <c r="S397" s="57"/>
      <c r="T397" s="57"/>
    </row>
    <row r="398" spans="1:20" x14ac:dyDescent="0.2">
      <c r="A398" s="71">
        <v>1</v>
      </c>
      <c r="B398" s="72" t="s">
        <v>289</v>
      </c>
      <c r="C398" s="73" t="s">
        <v>850</v>
      </c>
      <c r="D398" s="74" t="s">
        <v>851</v>
      </c>
      <c r="E398" s="75">
        <v>44102</v>
      </c>
      <c r="F398" s="75">
        <v>44102</v>
      </c>
      <c r="G398" s="76">
        <v>68961.785999999993</v>
      </c>
      <c r="H398" s="76">
        <v>37928.982299999996</v>
      </c>
      <c r="I398" s="76">
        <v>31032.8037</v>
      </c>
      <c r="J398" s="75">
        <v>44102</v>
      </c>
      <c r="K398" s="79"/>
      <c r="L398" s="73" t="s">
        <v>296</v>
      </c>
      <c r="M398" s="78"/>
      <c r="N398" s="57"/>
      <c r="O398" s="57"/>
      <c r="P398" s="57"/>
      <c r="Q398" s="57"/>
      <c r="R398" s="57"/>
      <c r="S398" s="57"/>
      <c r="T398" s="57"/>
    </row>
    <row r="399" spans="1:20" x14ac:dyDescent="0.2">
      <c r="A399" s="71">
        <v>1</v>
      </c>
      <c r="B399" s="72" t="s">
        <v>289</v>
      </c>
      <c r="C399" s="73" t="s">
        <v>852</v>
      </c>
      <c r="D399" s="74" t="s">
        <v>853</v>
      </c>
      <c r="E399" s="75">
        <v>43168</v>
      </c>
      <c r="F399" s="75">
        <v>43168</v>
      </c>
      <c r="G399" s="76">
        <v>98108.420930000008</v>
      </c>
      <c r="H399" s="76">
        <v>98108.420930000008</v>
      </c>
      <c r="I399" s="76">
        <v>0</v>
      </c>
      <c r="J399" s="75">
        <v>43168</v>
      </c>
      <c r="K399" s="79"/>
      <c r="L399" s="73" t="s">
        <v>296</v>
      </c>
      <c r="M399" s="78"/>
      <c r="N399" s="57"/>
      <c r="O399" s="57"/>
      <c r="P399" s="57"/>
      <c r="Q399" s="57"/>
      <c r="R399" s="57"/>
      <c r="S399" s="57"/>
      <c r="T399" s="57"/>
    </row>
    <row r="400" spans="1:20" x14ac:dyDescent="0.2">
      <c r="A400" s="71">
        <v>1</v>
      </c>
      <c r="B400" s="72" t="s">
        <v>289</v>
      </c>
      <c r="C400" s="73" t="s">
        <v>854</v>
      </c>
      <c r="D400" s="74" t="s">
        <v>855</v>
      </c>
      <c r="E400" s="75">
        <v>43166</v>
      </c>
      <c r="F400" s="75">
        <v>43166</v>
      </c>
      <c r="G400" s="76">
        <v>101904.48593000001</v>
      </c>
      <c r="H400" s="76">
        <v>101904.48593000001</v>
      </c>
      <c r="I400" s="76">
        <v>0</v>
      </c>
      <c r="J400" s="75">
        <v>43166</v>
      </c>
      <c r="K400" s="79"/>
      <c r="L400" s="73" t="s">
        <v>296</v>
      </c>
      <c r="M400" s="78"/>
      <c r="N400" s="57"/>
      <c r="O400" s="57"/>
      <c r="P400" s="57"/>
      <c r="Q400" s="57"/>
      <c r="R400" s="57"/>
      <c r="S400" s="57"/>
      <c r="T400" s="57"/>
    </row>
    <row r="401" spans="1:20" x14ac:dyDescent="0.2">
      <c r="A401" s="71">
        <v>1</v>
      </c>
      <c r="B401" s="72" t="s">
        <v>289</v>
      </c>
      <c r="C401" s="73" t="s">
        <v>856</v>
      </c>
      <c r="D401" s="74" t="s">
        <v>857</v>
      </c>
      <c r="E401" s="75">
        <v>44669</v>
      </c>
      <c r="F401" s="75">
        <v>44669</v>
      </c>
      <c r="G401" s="76">
        <v>83513</v>
      </c>
      <c r="H401" s="76">
        <v>19486.366620000001</v>
      </c>
      <c r="I401" s="76">
        <v>64026.633379999999</v>
      </c>
      <c r="J401" s="75">
        <v>44669</v>
      </c>
      <c r="K401" s="79"/>
      <c r="L401" s="73" t="s">
        <v>296</v>
      </c>
      <c r="M401" s="78"/>
      <c r="N401" s="57"/>
      <c r="O401" s="57"/>
      <c r="P401" s="57"/>
      <c r="Q401" s="57"/>
      <c r="R401" s="57"/>
      <c r="S401" s="57"/>
      <c r="T401" s="57"/>
    </row>
    <row r="402" spans="1:20" x14ac:dyDescent="0.2">
      <c r="A402" s="71">
        <v>1</v>
      </c>
      <c r="B402" s="72" t="s">
        <v>289</v>
      </c>
      <c r="C402" s="73" t="s">
        <v>858</v>
      </c>
      <c r="D402" s="74" t="s">
        <v>859</v>
      </c>
      <c r="E402" s="75">
        <v>43039</v>
      </c>
      <c r="F402" s="75">
        <v>43039</v>
      </c>
      <c r="G402" s="76">
        <v>96128.555710000001</v>
      </c>
      <c r="H402" s="76">
        <v>96128.555710000001</v>
      </c>
      <c r="I402" s="76">
        <v>0</v>
      </c>
      <c r="J402" s="75">
        <v>43039</v>
      </c>
      <c r="K402" s="79"/>
      <c r="L402" s="73" t="s">
        <v>296</v>
      </c>
      <c r="M402" s="78"/>
      <c r="N402" s="57"/>
      <c r="O402" s="57"/>
      <c r="P402" s="57"/>
      <c r="Q402" s="57"/>
      <c r="R402" s="57"/>
      <c r="S402" s="57"/>
      <c r="T402" s="57"/>
    </row>
    <row r="403" spans="1:20" x14ac:dyDescent="0.2">
      <c r="A403" s="71">
        <v>1</v>
      </c>
      <c r="B403" s="72" t="s">
        <v>289</v>
      </c>
      <c r="C403" s="73" t="s">
        <v>860</v>
      </c>
      <c r="D403" s="74" t="s">
        <v>861</v>
      </c>
      <c r="E403" s="75">
        <v>42598</v>
      </c>
      <c r="F403" s="75">
        <v>42598</v>
      </c>
      <c r="G403" s="76">
        <v>43047.553879999999</v>
      </c>
      <c r="H403" s="76">
        <v>43047.553879999999</v>
      </c>
      <c r="I403" s="76">
        <v>0</v>
      </c>
      <c r="J403" s="75">
        <v>42598</v>
      </c>
      <c r="K403" s="79"/>
      <c r="L403" s="73" t="s">
        <v>296</v>
      </c>
      <c r="M403" s="78"/>
      <c r="N403" s="57"/>
      <c r="O403" s="57"/>
      <c r="P403" s="57"/>
      <c r="Q403" s="57"/>
      <c r="R403" s="57"/>
      <c r="S403" s="57"/>
      <c r="T403" s="57"/>
    </row>
    <row r="404" spans="1:20" x14ac:dyDescent="0.2">
      <c r="A404" s="71">
        <v>1</v>
      </c>
      <c r="B404" s="72" t="s">
        <v>289</v>
      </c>
      <c r="C404" s="73" t="s">
        <v>862</v>
      </c>
      <c r="D404" s="74" t="s">
        <v>863</v>
      </c>
      <c r="E404" s="75">
        <v>43039</v>
      </c>
      <c r="F404" s="75">
        <v>43039</v>
      </c>
      <c r="G404" s="76">
        <v>96417.515709999992</v>
      </c>
      <c r="H404" s="76">
        <v>96417.515709999992</v>
      </c>
      <c r="I404" s="76">
        <v>0</v>
      </c>
      <c r="J404" s="75">
        <v>43039</v>
      </c>
      <c r="K404" s="79"/>
      <c r="L404" s="73" t="s">
        <v>296</v>
      </c>
      <c r="M404" s="78"/>
      <c r="N404" s="57"/>
      <c r="O404" s="57"/>
      <c r="P404" s="57"/>
      <c r="Q404" s="57"/>
      <c r="R404" s="57"/>
      <c r="S404" s="57"/>
      <c r="T404" s="57"/>
    </row>
    <row r="405" spans="1:20" x14ac:dyDescent="0.2">
      <c r="A405" s="71">
        <v>1</v>
      </c>
      <c r="B405" s="72" t="s">
        <v>289</v>
      </c>
      <c r="C405" s="73" t="s">
        <v>864</v>
      </c>
      <c r="D405" s="74" t="s">
        <v>703</v>
      </c>
      <c r="E405" s="75">
        <v>43937</v>
      </c>
      <c r="F405" s="75">
        <v>43937</v>
      </c>
      <c r="G405" s="76">
        <v>69162.486000000004</v>
      </c>
      <c r="H405" s="76">
        <v>43159.481100000005</v>
      </c>
      <c r="I405" s="76">
        <v>26003.0049</v>
      </c>
      <c r="J405" s="75">
        <v>43937</v>
      </c>
      <c r="K405" s="79"/>
      <c r="L405" s="73" t="s">
        <v>296</v>
      </c>
      <c r="M405" s="78"/>
      <c r="N405" s="57"/>
      <c r="O405" s="57"/>
      <c r="P405" s="57"/>
      <c r="Q405" s="57"/>
      <c r="R405" s="57"/>
      <c r="S405" s="57"/>
      <c r="T405" s="57"/>
    </row>
    <row r="406" spans="1:20" x14ac:dyDescent="0.2">
      <c r="A406" s="71">
        <v>1</v>
      </c>
      <c r="B406" s="72" t="s">
        <v>289</v>
      </c>
      <c r="C406" s="73" t="s">
        <v>865</v>
      </c>
      <c r="D406" s="74" t="s">
        <v>866</v>
      </c>
      <c r="E406" s="75">
        <v>43039</v>
      </c>
      <c r="F406" s="75">
        <v>43039</v>
      </c>
      <c r="G406" s="76">
        <v>96417.515709999992</v>
      </c>
      <c r="H406" s="76">
        <v>96417.515709999992</v>
      </c>
      <c r="I406" s="76">
        <v>0</v>
      </c>
      <c r="J406" s="75">
        <v>43039</v>
      </c>
      <c r="K406" s="79"/>
      <c r="L406" s="73" t="s">
        <v>296</v>
      </c>
      <c r="M406" s="78"/>
      <c r="N406" s="57"/>
      <c r="O406" s="57"/>
      <c r="P406" s="57"/>
      <c r="Q406" s="57"/>
      <c r="R406" s="57"/>
      <c r="S406" s="57"/>
      <c r="T406" s="57"/>
    </row>
    <row r="407" spans="1:20" x14ac:dyDescent="0.2">
      <c r="A407" s="71">
        <v>1</v>
      </c>
      <c r="B407" s="72" t="s">
        <v>289</v>
      </c>
      <c r="C407" s="73" t="s">
        <v>867</v>
      </c>
      <c r="D407" s="74" t="s">
        <v>868</v>
      </c>
      <c r="E407" s="75">
        <v>44081</v>
      </c>
      <c r="F407" s="75">
        <v>44081</v>
      </c>
      <c r="G407" s="76">
        <v>70011.285999999993</v>
      </c>
      <c r="H407" s="76">
        <v>37556.307329999996</v>
      </c>
      <c r="I407" s="76">
        <v>32454.97867</v>
      </c>
      <c r="J407" s="75">
        <v>44081</v>
      </c>
      <c r="K407" s="79"/>
      <c r="L407" s="73" t="s">
        <v>296</v>
      </c>
      <c r="M407" s="78"/>
      <c r="N407" s="57"/>
      <c r="O407" s="57"/>
      <c r="P407" s="57"/>
      <c r="Q407" s="57"/>
      <c r="R407" s="57"/>
      <c r="S407" s="57"/>
      <c r="T407" s="57"/>
    </row>
    <row r="408" spans="1:20" x14ac:dyDescent="0.2">
      <c r="A408" s="71">
        <v>1</v>
      </c>
      <c r="B408" s="72" t="s">
        <v>289</v>
      </c>
      <c r="C408" s="73" t="s">
        <v>869</v>
      </c>
      <c r="D408" s="74" t="s">
        <v>658</v>
      </c>
      <c r="E408" s="75">
        <v>44410</v>
      </c>
      <c r="F408" s="75">
        <v>44410</v>
      </c>
      <c r="G408" s="76">
        <v>83650.5</v>
      </c>
      <c r="H408" s="76">
        <v>30592.69167</v>
      </c>
      <c r="I408" s="76">
        <v>53057.80833</v>
      </c>
      <c r="J408" s="75">
        <v>44410</v>
      </c>
      <c r="K408" s="79"/>
      <c r="L408" s="73" t="s">
        <v>296</v>
      </c>
      <c r="M408" s="78"/>
      <c r="N408" s="57"/>
      <c r="O408" s="57"/>
      <c r="P408" s="57"/>
      <c r="Q408" s="57"/>
      <c r="R408" s="57"/>
      <c r="S408" s="57"/>
      <c r="T408" s="57"/>
    </row>
    <row r="409" spans="1:20" x14ac:dyDescent="0.2">
      <c r="A409" s="71">
        <v>1</v>
      </c>
      <c r="B409" s="72" t="s">
        <v>289</v>
      </c>
      <c r="C409" s="73" t="s">
        <v>870</v>
      </c>
      <c r="D409" s="74" t="s">
        <v>703</v>
      </c>
      <c r="E409" s="75">
        <v>44071</v>
      </c>
      <c r="F409" s="75">
        <v>44071</v>
      </c>
      <c r="G409" s="76">
        <v>68211.7932</v>
      </c>
      <c r="H409" s="76">
        <v>38604.182810000006</v>
      </c>
      <c r="I409" s="76">
        <v>29607.610390000002</v>
      </c>
      <c r="J409" s="75">
        <v>44071</v>
      </c>
      <c r="K409" s="79"/>
      <c r="L409" s="73" t="s">
        <v>296</v>
      </c>
      <c r="M409" s="78"/>
      <c r="N409" s="57"/>
      <c r="O409" s="57"/>
      <c r="P409" s="57"/>
      <c r="Q409" s="57"/>
      <c r="R409" s="57"/>
      <c r="S409" s="57"/>
      <c r="T409" s="57"/>
    </row>
    <row r="410" spans="1:20" x14ac:dyDescent="0.2">
      <c r="A410" s="71">
        <v>1</v>
      </c>
      <c r="B410" s="72" t="s">
        <v>289</v>
      </c>
      <c r="C410" s="73" t="s">
        <v>871</v>
      </c>
      <c r="D410" s="74" t="s">
        <v>847</v>
      </c>
      <c r="E410" s="75">
        <v>43166</v>
      </c>
      <c r="F410" s="75">
        <v>43166</v>
      </c>
      <c r="G410" s="76">
        <v>99159.710860000007</v>
      </c>
      <c r="H410" s="76">
        <v>99159.710860000007</v>
      </c>
      <c r="I410" s="76">
        <v>0</v>
      </c>
      <c r="J410" s="75">
        <v>43166</v>
      </c>
      <c r="K410" s="79"/>
      <c r="L410" s="73" t="s">
        <v>296</v>
      </c>
      <c r="M410" s="78"/>
      <c r="N410" s="57"/>
      <c r="O410" s="57"/>
      <c r="P410" s="57"/>
      <c r="Q410" s="57"/>
      <c r="R410" s="57"/>
      <c r="S410" s="57"/>
      <c r="T410" s="57"/>
    </row>
    <row r="411" spans="1:20" x14ac:dyDescent="0.2">
      <c r="A411" s="71">
        <v>1</v>
      </c>
      <c r="B411" s="72" t="s">
        <v>289</v>
      </c>
      <c r="C411" s="73" t="s">
        <v>872</v>
      </c>
      <c r="D411" s="74" t="s">
        <v>873</v>
      </c>
      <c r="E411" s="75">
        <v>44403</v>
      </c>
      <c r="F411" s="75">
        <v>44403</v>
      </c>
      <c r="G411" s="76">
        <v>78901</v>
      </c>
      <c r="H411" s="76">
        <v>30245.383409999999</v>
      </c>
      <c r="I411" s="76">
        <v>48655.616590000005</v>
      </c>
      <c r="J411" s="75">
        <v>44403</v>
      </c>
      <c r="K411" s="79"/>
      <c r="L411" s="73" t="s">
        <v>296</v>
      </c>
      <c r="M411" s="78"/>
      <c r="N411" s="57"/>
      <c r="O411" s="57"/>
      <c r="P411" s="57"/>
      <c r="Q411" s="57"/>
      <c r="R411" s="57"/>
      <c r="S411" s="57"/>
      <c r="T411" s="57"/>
    </row>
    <row r="412" spans="1:20" x14ac:dyDescent="0.2">
      <c r="A412" s="71">
        <v>1</v>
      </c>
      <c r="B412" s="72" t="s">
        <v>289</v>
      </c>
      <c r="C412" s="73" t="s">
        <v>874</v>
      </c>
      <c r="D412" s="74" t="s">
        <v>700</v>
      </c>
      <c r="E412" s="75">
        <v>44104</v>
      </c>
      <c r="F412" s="75">
        <v>44104</v>
      </c>
      <c r="G412" s="76">
        <v>69140.186000000002</v>
      </c>
      <c r="H412" s="76">
        <v>37962.090530000001</v>
      </c>
      <c r="I412" s="76">
        <v>31178.09547</v>
      </c>
      <c r="J412" s="75">
        <v>44104</v>
      </c>
      <c r="K412" s="79"/>
      <c r="L412" s="73" t="s">
        <v>296</v>
      </c>
      <c r="M412" s="78"/>
      <c r="N412" s="57"/>
      <c r="O412" s="57"/>
      <c r="P412" s="57"/>
      <c r="Q412" s="57"/>
      <c r="R412" s="57"/>
      <c r="S412" s="57"/>
      <c r="T412" s="57"/>
    </row>
    <row r="413" spans="1:20" x14ac:dyDescent="0.2">
      <c r="A413" s="71">
        <v>1</v>
      </c>
      <c r="B413" s="72" t="s">
        <v>289</v>
      </c>
      <c r="C413" s="73" t="s">
        <v>875</v>
      </c>
      <c r="D413" s="74" t="s">
        <v>847</v>
      </c>
      <c r="E413" s="75">
        <v>43168</v>
      </c>
      <c r="F413" s="75">
        <v>43168</v>
      </c>
      <c r="G413" s="76">
        <v>99159.710860000007</v>
      </c>
      <c r="H413" s="76">
        <v>99159.710860000007</v>
      </c>
      <c r="I413" s="76">
        <v>0</v>
      </c>
      <c r="J413" s="75">
        <v>43168</v>
      </c>
      <c r="K413" s="79"/>
      <c r="L413" s="73" t="s">
        <v>296</v>
      </c>
      <c r="M413" s="78"/>
      <c r="N413" s="57"/>
      <c r="O413" s="57"/>
      <c r="P413" s="57"/>
      <c r="Q413" s="57"/>
      <c r="R413" s="57"/>
      <c r="S413" s="57"/>
      <c r="T413" s="57"/>
    </row>
    <row r="414" spans="1:20" x14ac:dyDescent="0.2">
      <c r="A414" s="71">
        <v>1</v>
      </c>
      <c r="B414" s="72" t="s">
        <v>289</v>
      </c>
      <c r="C414" s="73" t="s">
        <v>876</v>
      </c>
      <c r="D414" s="74" t="s">
        <v>774</v>
      </c>
      <c r="E414" s="75">
        <v>44260</v>
      </c>
      <c r="F414" s="75">
        <v>43039</v>
      </c>
      <c r="G414" s="76">
        <v>96417.515709999992</v>
      </c>
      <c r="H414" s="76">
        <v>96417.515709999992</v>
      </c>
      <c r="I414" s="76">
        <v>0</v>
      </c>
      <c r="J414" s="75">
        <v>43039</v>
      </c>
      <c r="K414" s="79"/>
      <c r="L414" s="73" t="s">
        <v>296</v>
      </c>
      <c r="M414" s="78"/>
      <c r="N414" s="57"/>
      <c r="O414" s="57"/>
      <c r="P414" s="57"/>
      <c r="Q414" s="57"/>
      <c r="R414" s="57"/>
      <c r="S414" s="57"/>
      <c r="T414" s="57"/>
    </row>
    <row r="415" spans="1:20" x14ac:dyDescent="0.2">
      <c r="A415" s="71">
        <v>1</v>
      </c>
      <c r="B415" s="72" t="s">
        <v>289</v>
      </c>
      <c r="C415" s="73" t="s">
        <v>877</v>
      </c>
      <c r="D415" s="74" t="s">
        <v>683</v>
      </c>
      <c r="E415" s="75">
        <v>43412</v>
      </c>
      <c r="F415" s="75">
        <v>43434</v>
      </c>
      <c r="G415" s="76">
        <v>71868.901740000001</v>
      </c>
      <c r="H415" s="76">
        <v>65826.29909</v>
      </c>
      <c r="I415" s="76">
        <v>6042.6026500000007</v>
      </c>
      <c r="J415" s="75">
        <v>43434</v>
      </c>
      <c r="K415" s="79"/>
      <c r="L415" s="73" t="s">
        <v>296</v>
      </c>
      <c r="M415" s="78"/>
      <c r="N415" s="57"/>
      <c r="O415" s="57"/>
      <c r="P415" s="57"/>
      <c r="Q415" s="57"/>
      <c r="R415" s="57"/>
      <c r="S415" s="57"/>
      <c r="T415" s="57"/>
    </row>
    <row r="416" spans="1:20" x14ac:dyDescent="0.2">
      <c r="A416" s="71">
        <v>1</v>
      </c>
      <c r="B416" s="72" t="s">
        <v>289</v>
      </c>
      <c r="C416" s="73" t="s">
        <v>878</v>
      </c>
      <c r="D416" s="74" t="s">
        <v>683</v>
      </c>
      <c r="E416" s="75">
        <v>43412</v>
      </c>
      <c r="F416" s="75">
        <v>43434</v>
      </c>
      <c r="G416" s="76">
        <v>71868.901740000001</v>
      </c>
      <c r="H416" s="76">
        <v>65826.29909</v>
      </c>
      <c r="I416" s="76">
        <v>6042.6026500000007</v>
      </c>
      <c r="J416" s="75">
        <v>43434</v>
      </c>
      <c r="K416" s="79"/>
      <c r="L416" s="73" t="s">
        <v>296</v>
      </c>
      <c r="M416" s="78"/>
      <c r="N416" s="57"/>
      <c r="O416" s="57"/>
      <c r="P416" s="57"/>
      <c r="Q416" s="57"/>
      <c r="R416" s="57"/>
      <c r="S416" s="57"/>
      <c r="T416" s="57"/>
    </row>
    <row r="417" spans="1:20" ht="25.5" x14ac:dyDescent="0.2">
      <c r="A417" s="71">
        <v>1</v>
      </c>
      <c r="B417" s="72" t="s">
        <v>289</v>
      </c>
      <c r="C417" s="73" t="s">
        <v>879</v>
      </c>
      <c r="D417" s="74" t="s">
        <v>880</v>
      </c>
      <c r="E417" s="75">
        <v>42486</v>
      </c>
      <c r="F417" s="75">
        <v>42486</v>
      </c>
      <c r="G417" s="76">
        <v>87732.676269999996</v>
      </c>
      <c r="H417" s="76">
        <v>87732.676269999996</v>
      </c>
      <c r="I417" s="76">
        <v>0</v>
      </c>
      <c r="J417" s="75">
        <v>42486</v>
      </c>
      <c r="K417" s="79"/>
      <c r="L417" s="73" t="s">
        <v>296</v>
      </c>
      <c r="M417" s="78"/>
      <c r="N417" s="57"/>
      <c r="O417" s="57"/>
      <c r="P417" s="57"/>
      <c r="Q417" s="57"/>
      <c r="R417" s="57"/>
      <c r="S417" s="57"/>
      <c r="T417" s="57"/>
    </row>
    <row r="418" spans="1:20" x14ac:dyDescent="0.2">
      <c r="A418" s="71">
        <v>1</v>
      </c>
      <c r="B418" s="72" t="s">
        <v>289</v>
      </c>
      <c r="C418" s="73" t="s">
        <v>881</v>
      </c>
      <c r="D418" s="74" t="s">
        <v>882</v>
      </c>
      <c r="E418" s="75">
        <v>44260</v>
      </c>
      <c r="F418" s="75">
        <v>43565</v>
      </c>
      <c r="G418" s="76">
        <v>66974.981599999999</v>
      </c>
      <c r="H418" s="76">
        <v>55782.651170000005</v>
      </c>
      <c r="I418" s="76">
        <v>11192.33043</v>
      </c>
      <c r="J418" s="75">
        <v>43565</v>
      </c>
      <c r="K418" s="79"/>
      <c r="L418" s="73" t="s">
        <v>296</v>
      </c>
      <c r="M418" s="78"/>
      <c r="N418" s="57"/>
      <c r="O418" s="57"/>
      <c r="P418" s="57"/>
      <c r="Q418" s="57"/>
      <c r="R418" s="57"/>
      <c r="S418" s="57"/>
      <c r="T418" s="57"/>
    </row>
    <row r="419" spans="1:20" hidden="1" x14ac:dyDescent="0.2">
      <c r="A419" s="71">
        <v>412</v>
      </c>
      <c r="B419" s="72" t="s">
        <v>289</v>
      </c>
      <c r="C419" s="73" t="s">
        <v>883</v>
      </c>
      <c r="D419" s="74" t="s">
        <v>884</v>
      </c>
      <c r="E419" s="75">
        <v>44112</v>
      </c>
      <c r="F419" s="75"/>
      <c r="G419" s="76">
        <v>15625</v>
      </c>
      <c r="H419" s="76"/>
      <c r="I419" s="76">
        <v>15625</v>
      </c>
      <c r="J419" s="75">
        <v>44112</v>
      </c>
      <c r="K419" s="79"/>
      <c r="L419" s="73" t="s">
        <v>296</v>
      </c>
      <c r="M419" s="78"/>
      <c r="N419" s="57"/>
      <c r="O419" s="57"/>
      <c r="P419" s="57"/>
      <c r="Q419" s="57"/>
      <c r="R419" s="57"/>
      <c r="S419" s="57"/>
      <c r="T419" s="57"/>
    </row>
    <row r="420" spans="1:20" hidden="1" x14ac:dyDescent="0.2">
      <c r="A420" s="71">
        <v>413</v>
      </c>
      <c r="B420" s="72" t="s">
        <v>289</v>
      </c>
      <c r="C420" s="73" t="s">
        <v>883</v>
      </c>
      <c r="D420" s="74" t="s">
        <v>885</v>
      </c>
      <c r="E420" s="75">
        <v>43315</v>
      </c>
      <c r="F420" s="75"/>
      <c r="G420" s="76">
        <v>2200</v>
      </c>
      <c r="H420" s="76"/>
      <c r="I420" s="76">
        <v>2200</v>
      </c>
      <c r="J420" s="75">
        <v>43315</v>
      </c>
      <c r="K420" s="79"/>
      <c r="L420" s="73" t="s">
        <v>296</v>
      </c>
      <c r="M420" s="78"/>
      <c r="N420" s="57"/>
      <c r="O420" s="57"/>
      <c r="P420" s="57"/>
      <c r="Q420" s="57"/>
      <c r="R420" s="57"/>
      <c r="S420" s="57"/>
      <c r="T420" s="57"/>
    </row>
    <row r="421" spans="1:20" hidden="1" x14ac:dyDescent="0.2">
      <c r="A421" s="71">
        <v>414</v>
      </c>
      <c r="B421" s="72" t="s">
        <v>289</v>
      </c>
      <c r="C421" s="73" t="s">
        <v>883</v>
      </c>
      <c r="D421" s="74" t="s">
        <v>886</v>
      </c>
      <c r="E421" s="75">
        <v>45058</v>
      </c>
      <c r="F421" s="75"/>
      <c r="G421" s="76">
        <v>2450</v>
      </c>
      <c r="H421" s="76"/>
      <c r="I421" s="76">
        <v>2450</v>
      </c>
      <c r="J421" s="75">
        <v>45058</v>
      </c>
      <c r="K421" s="79"/>
      <c r="L421" s="73" t="s">
        <v>296</v>
      </c>
      <c r="M421" s="78"/>
      <c r="N421" s="57"/>
      <c r="O421" s="57"/>
      <c r="P421" s="57"/>
      <c r="Q421" s="57"/>
      <c r="R421" s="57"/>
      <c r="S421" s="57"/>
      <c r="T421" s="57"/>
    </row>
    <row r="422" spans="1:20" hidden="1" x14ac:dyDescent="0.2">
      <c r="A422" s="71">
        <v>415</v>
      </c>
      <c r="B422" s="72" t="s">
        <v>289</v>
      </c>
      <c r="C422" s="73" t="s">
        <v>887</v>
      </c>
      <c r="D422" s="74" t="s">
        <v>888</v>
      </c>
      <c r="E422" s="75">
        <v>44078</v>
      </c>
      <c r="F422" s="75"/>
      <c r="G422" s="76">
        <v>1384.32</v>
      </c>
      <c r="H422" s="76"/>
      <c r="I422" s="76">
        <v>1384.32</v>
      </c>
      <c r="J422" s="75">
        <v>44078</v>
      </c>
      <c r="K422" s="79"/>
      <c r="L422" s="73" t="s">
        <v>296</v>
      </c>
      <c r="M422" s="78"/>
      <c r="N422" s="57"/>
      <c r="O422" s="57"/>
      <c r="P422" s="57"/>
      <c r="Q422" s="57"/>
      <c r="R422" s="57"/>
      <c r="S422" s="57"/>
      <c r="T422" s="57"/>
    </row>
    <row r="423" spans="1:20" hidden="1" x14ac:dyDescent="0.2">
      <c r="A423" s="71">
        <v>416</v>
      </c>
      <c r="B423" s="72" t="s">
        <v>289</v>
      </c>
      <c r="C423" s="73" t="s">
        <v>887</v>
      </c>
      <c r="D423" s="74" t="s">
        <v>889</v>
      </c>
      <c r="E423" s="75">
        <v>44762</v>
      </c>
      <c r="F423" s="75"/>
      <c r="G423" s="76">
        <v>6210</v>
      </c>
      <c r="H423" s="76"/>
      <c r="I423" s="76">
        <v>6210</v>
      </c>
      <c r="J423" s="75">
        <v>44762</v>
      </c>
      <c r="K423" s="79"/>
      <c r="L423" s="73" t="s">
        <v>296</v>
      </c>
      <c r="M423" s="78"/>
      <c r="N423" s="57"/>
      <c r="O423" s="57"/>
      <c r="P423" s="57"/>
      <c r="Q423" s="57"/>
      <c r="R423" s="57"/>
      <c r="S423" s="57"/>
      <c r="T423" s="57"/>
    </row>
    <row r="424" spans="1:20" hidden="1" x14ac:dyDescent="0.2">
      <c r="A424" s="71">
        <v>417</v>
      </c>
      <c r="B424" s="72" t="s">
        <v>289</v>
      </c>
      <c r="C424" s="73" t="s">
        <v>890</v>
      </c>
      <c r="D424" s="74" t="s">
        <v>891</v>
      </c>
      <c r="E424" s="75">
        <v>45056</v>
      </c>
      <c r="F424" s="75"/>
      <c r="G424" s="76">
        <v>792</v>
      </c>
      <c r="H424" s="76"/>
      <c r="I424" s="76">
        <v>792</v>
      </c>
      <c r="J424" s="75">
        <v>45056</v>
      </c>
      <c r="K424" s="79"/>
      <c r="L424" s="73" t="s">
        <v>296</v>
      </c>
      <c r="M424" s="78"/>
      <c r="N424" s="57"/>
      <c r="O424" s="57"/>
      <c r="P424" s="57"/>
      <c r="Q424" s="57"/>
      <c r="R424" s="57"/>
      <c r="S424" s="57"/>
      <c r="T424" s="57"/>
    </row>
    <row r="425" spans="1:20" hidden="1" x14ac:dyDescent="0.2">
      <c r="A425" s="71">
        <v>418</v>
      </c>
      <c r="B425" s="72" t="s">
        <v>289</v>
      </c>
      <c r="C425" s="73" t="s">
        <v>892</v>
      </c>
      <c r="D425" s="74" t="s">
        <v>893</v>
      </c>
      <c r="E425" s="75">
        <v>45099</v>
      </c>
      <c r="F425" s="75"/>
      <c r="G425" s="76">
        <v>8950</v>
      </c>
      <c r="H425" s="76"/>
      <c r="I425" s="76">
        <v>8950</v>
      </c>
      <c r="J425" s="75">
        <v>45099</v>
      </c>
      <c r="K425" s="79"/>
      <c r="L425" s="73" t="s">
        <v>296</v>
      </c>
      <c r="M425" s="78"/>
      <c r="N425" s="57"/>
      <c r="O425" s="57"/>
      <c r="P425" s="57"/>
      <c r="Q425" s="57"/>
      <c r="R425" s="57"/>
      <c r="S425" s="57"/>
      <c r="T425" s="57"/>
    </row>
    <row r="426" spans="1:20" hidden="1" x14ac:dyDescent="0.2">
      <c r="A426" s="71">
        <v>419</v>
      </c>
      <c r="B426" s="72" t="s">
        <v>289</v>
      </c>
      <c r="C426" s="73" t="s">
        <v>892</v>
      </c>
      <c r="D426" s="74" t="s">
        <v>894</v>
      </c>
      <c r="E426" s="75">
        <v>45001</v>
      </c>
      <c r="F426" s="75"/>
      <c r="G426" s="76">
        <v>5600</v>
      </c>
      <c r="H426" s="76"/>
      <c r="I426" s="76">
        <v>5600</v>
      </c>
      <c r="J426" s="75">
        <v>45001</v>
      </c>
      <c r="K426" s="79"/>
      <c r="L426" s="73" t="s">
        <v>296</v>
      </c>
      <c r="M426" s="78"/>
      <c r="N426" s="57"/>
      <c r="O426" s="57"/>
      <c r="P426" s="57"/>
      <c r="Q426" s="57"/>
      <c r="R426" s="57"/>
      <c r="S426" s="57"/>
      <c r="T426" s="57"/>
    </row>
    <row r="427" spans="1:20" hidden="1" x14ac:dyDescent="0.2">
      <c r="A427" s="71">
        <v>420</v>
      </c>
      <c r="B427" s="72" t="s">
        <v>289</v>
      </c>
      <c r="C427" s="73" t="s">
        <v>892</v>
      </c>
      <c r="D427" s="74" t="s">
        <v>895</v>
      </c>
      <c r="E427" s="75">
        <v>45099</v>
      </c>
      <c r="F427" s="75"/>
      <c r="G427" s="76">
        <v>4500</v>
      </c>
      <c r="H427" s="76"/>
      <c r="I427" s="76">
        <v>4500</v>
      </c>
      <c r="J427" s="75">
        <v>45099</v>
      </c>
      <c r="K427" s="79"/>
      <c r="L427" s="73" t="s">
        <v>296</v>
      </c>
      <c r="M427" s="78"/>
      <c r="N427" s="57"/>
      <c r="O427" s="57"/>
      <c r="P427" s="57"/>
      <c r="Q427" s="57"/>
      <c r="R427" s="57"/>
      <c r="S427" s="57"/>
      <c r="T427" s="57"/>
    </row>
    <row r="428" spans="1:20" hidden="1" x14ac:dyDescent="0.2">
      <c r="A428" s="71">
        <v>421</v>
      </c>
      <c r="B428" s="72" t="s">
        <v>289</v>
      </c>
      <c r="C428" s="73" t="s">
        <v>892</v>
      </c>
      <c r="D428" s="74" t="s">
        <v>896</v>
      </c>
      <c r="E428" s="75">
        <v>45056</v>
      </c>
      <c r="F428" s="75"/>
      <c r="G428" s="76">
        <v>1200</v>
      </c>
      <c r="H428" s="76"/>
      <c r="I428" s="76">
        <v>1200</v>
      </c>
      <c r="J428" s="75">
        <v>45056</v>
      </c>
      <c r="K428" s="79"/>
      <c r="L428" s="73" t="s">
        <v>296</v>
      </c>
      <c r="M428" s="78"/>
      <c r="N428" s="57"/>
      <c r="O428" s="57"/>
      <c r="P428" s="57"/>
      <c r="Q428" s="57"/>
      <c r="R428" s="57"/>
      <c r="S428" s="57"/>
      <c r="T428" s="57"/>
    </row>
    <row r="429" spans="1:20" hidden="1" x14ac:dyDescent="0.2">
      <c r="A429" s="71">
        <v>422</v>
      </c>
      <c r="B429" s="72" t="s">
        <v>289</v>
      </c>
      <c r="C429" s="73" t="s">
        <v>892</v>
      </c>
      <c r="D429" s="74" t="s">
        <v>897</v>
      </c>
      <c r="E429" s="75">
        <v>45092</v>
      </c>
      <c r="F429" s="75"/>
      <c r="G429" s="76">
        <v>4666.0010000000002</v>
      </c>
      <c r="H429" s="76"/>
      <c r="I429" s="76">
        <v>4666.0010000000002</v>
      </c>
      <c r="J429" s="75">
        <v>45092</v>
      </c>
      <c r="K429" s="79"/>
      <c r="L429" s="73" t="s">
        <v>296</v>
      </c>
      <c r="M429" s="78"/>
      <c r="N429" s="57"/>
      <c r="O429" s="57"/>
      <c r="P429" s="57"/>
      <c r="Q429" s="57"/>
      <c r="R429" s="57"/>
      <c r="S429" s="57"/>
      <c r="T429" s="57"/>
    </row>
    <row r="430" spans="1:20" hidden="1" x14ac:dyDescent="0.2">
      <c r="A430" s="71">
        <v>423</v>
      </c>
      <c r="B430" s="72" t="s">
        <v>289</v>
      </c>
      <c r="C430" s="73" t="s">
        <v>892</v>
      </c>
      <c r="D430" s="74" t="s">
        <v>898</v>
      </c>
      <c r="E430" s="75">
        <v>45092</v>
      </c>
      <c r="F430" s="75"/>
      <c r="G430" s="76">
        <v>23954.486000000001</v>
      </c>
      <c r="H430" s="76"/>
      <c r="I430" s="76">
        <v>23954.486000000001</v>
      </c>
      <c r="J430" s="75">
        <v>45092</v>
      </c>
      <c r="K430" s="79"/>
      <c r="L430" s="73" t="s">
        <v>296</v>
      </c>
      <c r="M430" s="78"/>
      <c r="N430" s="57"/>
      <c r="O430" s="57"/>
      <c r="P430" s="57"/>
      <c r="Q430" s="57"/>
      <c r="R430" s="57"/>
      <c r="S430" s="57"/>
      <c r="T430" s="57"/>
    </row>
    <row r="431" spans="1:20" hidden="1" x14ac:dyDescent="0.2">
      <c r="A431" s="71">
        <v>424</v>
      </c>
      <c r="B431" s="72" t="s">
        <v>289</v>
      </c>
      <c r="C431" s="73" t="s">
        <v>892</v>
      </c>
      <c r="D431" s="74" t="s">
        <v>899</v>
      </c>
      <c r="E431" s="75">
        <v>44554</v>
      </c>
      <c r="F431" s="75"/>
      <c r="G431" s="76">
        <v>113562.5</v>
      </c>
      <c r="H431" s="76"/>
      <c r="I431" s="76">
        <v>113562.5</v>
      </c>
      <c r="J431" s="75">
        <v>44554</v>
      </c>
      <c r="K431" s="79"/>
      <c r="L431" s="73" t="s">
        <v>296</v>
      </c>
      <c r="M431" s="78"/>
      <c r="N431" s="57"/>
      <c r="O431" s="57"/>
      <c r="P431" s="57"/>
      <c r="Q431" s="57"/>
      <c r="R431" s="57"/>
      <c r="S431" s="57"/>
      <c r="T431" s="57"/>
    </row>
    <row r="432" spans="1:20" hidden="1" x14ac:dyDescent="0.2">
      <c r="A432" s="71">
        <v>425</v>
      </c>
      <c r="B432" s="72" t="s">
        <v>289</v>
      </c>
      <c r="C432" s="73" t="s">
        <v>892</v>
      </c>
      <c r="D432" s="74" t="s">
        <v>900</v>
      </c>
      <c r="E432" s="75">
        <v>43822</v>
      </c>
      <c r="F432" s="75"/>
      <c r="G432" s="76">
        <v>200.13713000000001</v>
      </c>
      <c r="H432" s="76"/>
      <c r="I432" s="76">
        <v>200.13713000000001</v>
      </c>
      <c r="J432" s="75">
        <v>43822</v>
      </c>
      <c r="K432" s="79"/>
      <c r="L432" s="73" t="s">
        <v>296</v>
      </c>
      <c r="M432" s="78"/>
      <c r="N432" s="57"/>
      <c r="O432" s="57"/>
      <c r="P432" s="57"/>
      <c r="Q432" s="57"/>
      <c r="R432" s="57"/>
      <c r="S432" s="57"/>
      <c r="T432" s="57"/>
    </row>
    <row r="433" spans="1:20" hidden="1" x14ac:dyDescent="0.2">
      <c r="A433" s="71">
        <v>426</v>
      </c>
      <c r="B433" s="72" t="s">
        <v>289</v>
      </c>
      <c r="C433" s="73" t="s">
        <v>892</v>
      </c>
      <c r="D433" s="74" t="s">
        <v>901</v>
      </c>
      <c r="E433" s="75">
        <v>44740</v>
      </c>
      <c r="F433" s="75"/>
      <c r="G433" s="76">
        <v>10723.902</v>
      </c>
      <c r="H433" s="76"/>
      <c r="I433" s="76">
        <v>10723.902</v>
      </c>
      <c r="J433" s="75">
        <v>44740</v>
      </c>
      <c r="K433" s="79"/>
      <c r="L433" s="73" t="s">
        <v>296</v>
      </c>
      <c r="M433" s="78"/>
      <c r="N433" s="57"/>
      <c r="O433" s="57"/>
      <c r="P433" s="57"/>
      <c r="Q433" s="57"/>
      <c r="R433" s="57"/>
      <c r="S433" s="57"/>
      <c r="T433" s="57"/>
    </row>
    <row r="434" spans="1:20" hidden="1" x14ac:dyDescent="0.2">
      <c r="A434" s="71">
        <v>427</v>
      </c>
      <c r="B434" s="72" t="s">
        <v>289</v>
      </c>
      <c r="C434" s="73" t="s">
        <v>902</v>
      </c>
      <c r="D434" s="74" t="s">
        <v>903</v>
      </c>
      <c r="E434" s="75">
        <v>45090</v>
      </c>
      <c r="F434" s="75"/>
      <c r="G434" s="76">
        <v>190400</v>
      </c>
      <c r="H434" s="76"/>
      <c r="I434" s="76">
        <v>190400</v>
      </c>
      <c r="J434" s="75">
        <v>45090</v>
      </c>
      <c r="K434" s="79"/>
      <c r="L434" s="73" t="s">
        <v>296</v>
      </c>
      <c r="M434" s="78"/>
      <c r="N434" s="57"/>
      <c r="O434" s="57"/>
      <c r="P434" s="57"/>
      <c r="Q434" s="57"/>
      <c r="R434" s="57"/>
      <c r="S434" s="57"/>
      <c r="T434" s="57"/>
    </row>
    <row r="435" spans="1:20" hidden="1" x14ac:dyDescent="0.2">
      <c r="A435" s="71">
        <v>428</v>
      </c>
      <c r="B435" s="72" t="s">
        <v>289</v>
      </c>
      <c r="C435" s="73" t="s">
        <v>902</v>
      </c>
      <c r="D435" s="74" t="s">
        <v>904</v>
      </c>
      <c r="E435" s="75">
        <v>45054</v>
      </c>
      <c r="F435" s="75"/>
      <c r="G435" s="76">
        <v>38600</v>
      </c>
      <c r="H435" s="76"/>
      <c r="I435" s="76">
        <v>38600</v>
      </c>
      <c r="J435" s="75">
        <v>45054</v>
      </c>
      <c r="K435" s="79"/>
      <c r="L435" s="73" t="s">
        <v>296</v>
      </c>
      <c r="M435" s="78"/>
      <c r="N435" s="57"/>
      <c r="O435" s="57"/>
      <c r="P435" s="57"/>
      <c r="Q435" s="57"/>
      <c r="R435" s="57"/>
      <c r="S435" s="57"/>
      <c r="T435" s="57"/>
    </row>
    <row r="436" spans="1:20" hidden="1" x14ac:dyDescent="0.2">
      <c r="A436" s="71">
        <v>429</v>
      </c>
      <c r="B436" s="72" t="s">
        <v>289</v>
      </c>
      <c r="C436" s="73" t="s">
        <v>902</v>
      </c>
      <c r="D436" s="74" t="s">
        <v>905</v>
      </c>
      <c r="E436" s="75">
        <v>44908</v>
      </c>
      <c r="F436" s="75"/>
      <c r="G436" s="76">
        <v>4300</v>
      </c>
      <c r="H436" s="76"/>
      <c r="I436" s="76">
        <v>4300</v>
      </c>
      <c r="J436" s="75">
        <v>44908</v>
      </c>
      <c r="K436" s="79"/>
      <c r="L436" s="73" t="s">
        <v>296</v>
      </c>
      <c r="M436" s="78"/>
      <c r="N436" s="57"/>
      <c r="O436" s="57"/>
      <c r="P436" s="57"/>
      <c r="Q436" s="57"/>
      <c r="R436" s="57"/>
      <c r="S436" s="57"/>
      <c r="T436" s="57"/>
    </row>
    <row r="437" spans="1:20" hidden="1" x14ac:dyDescent="0.2">
      <c r="A437" s="71">
        <v>430</v>
      </c>
      <c r="B437" s="72" t="s">
        <v>289</v>
      </c>
      <c r="C437" s="73" t="s">
        <v>902</v>
      </c>
      <c r="D437" s="74" t="s">
        <v>906</v>
      </c>
      <c r="E437" s="75">
        <v>45020</v>
      </c>
      <c r="F437" s="75"/>
      <c r="G437" s="76">
        <v>11480</v>
      </c>
      <c r="H437" s="76"/>
      <c r="I437" s="76">
        <v>11480</v>
      </c>
      <c r="J437" s="75">
        <v>45020</v>
      </c>
      <c r="K437" s="79"/>
      <c r="L437" s="73" t="s">
        <v>296</v>
      </c>
      <c r="M437" s="78"/>
      <c r="N437" s="57"/>
      <c r="O437" s="57"/>
      <c r="P437" s="57"/>
      <c r="Q437" s="57"/>
      <c r="R437" s="57"/>
      <c r="S437" s="57"/>
      <c r="T437" s="57"/>
    </row>
    <row r="438" spans="1:20" hidden="1" x14ac:dyDescent="0.2">
      <c r="A438" s="71">
        <v>431</v>
      </c>
      <c r="B438" s="72" t="s">
        <v>289</v>
      </c>
      <c r="C438" s="73" t="s">
        <v>902</v>
      </c>
      <c r="D438" s="74" t="s">
        <v>907</v>
      </c>
      <c r="E438" s="75">
        <v>43983</v>
      </c>
      <c r="F438" s="75"/>
      <c r="G438" s="76">
        <v>192.36</v>
      </c>
      <c r="H438" s="76"/>
      <c r="I438" s="76">
        <v>192.36</v>
      </c>
      <c r="J438" s="75">
        <v>43983</v>
      </c>
      <c r="K438" s="79"/>
      <c r="L438" s="73" t="s">
        <v>296</v>
      </c>
      <c r="M438" s="78"/>
      <c r="N438" s="57"/>
      <c r="O438" s="57"/>
      <c r="P438" s="57"/>
      <c r="Q438" s="57"/>
      <c r="R438" s="57"/>
      <c r="S438" s="57"/>
      <c r="T438" s="57"/>
    </row>
    <row r="439" spans="1:20" hidden="1" x14ac:dyDescent="0.2">
      <c r="A439" s="71">
        <v>432</v>
      </c>
      <c r="B439" s="72" t="s">
        <v>289</v>
      </c>
      <c r="C439" s="73" t="s">
        <v>902</v>
      </c>
      <c r="D439" s="74" t="s">
        <v>908</v>
      </c>
      <c r="E439" s="75">
        <v>44138</v>
      </c>
      <c r="F439" s="75"/>
      <c r="G439" s="76">
        <v>27950</v>
      </c>
      <c r="H439" s="76"/>
      <c r="I439" s="76">
        <v>27950</v>
      </c>
      <c r="J439" s="75">
        <v>44138</v>
      </c>
      <c r="K439" s="79"/>
      <c r="L439" s="73" t="s">
        <v>296</v>
      </c>
      <c r="M439" s="78"/>
      <c r="N439" s="57"/>
      <c r="O439" s="57"/>
      <c r="P439" s="57"/>
      <c r="Q439" s="57"/>
      <c r="R439" s="57"/>
      <c r="S439" s="57"/>
      <c r="T439" s="57"/>
    </row>
    <row r="440" spans="1:20" hidden="1" x14ac:dyDescent="0.2">
      <c r="A440" s="71">
        <v>433</v>
      </c>
      <c r="B440" s="72" t="s">
        <v>289</v>
      </c>
      <c r="C440" s="73" t="s">
        <v>909</v>
      </c>
      <c r="D440" s="74" t="s">
        <v>910</v>
      </c>
      <c r="E440" s="75">
        <v>44650</v>
      </c>
      <c r="F440" s="75"/>
      <c r="G440" s="76">
        <v>412128</v>
      </c>
      <c r="H440" s="76"/>
      <c r="I440" s="76">
        <v>412128</v>
      </c>
      <c r="J440" s="75">
        <v>44650</v>
      </c>
      <c r="K440" s="79"/>
      <c r="L440" s="73" t="s">
        <v>296</v>
      </c>
      <c r="M440" s="78"/>
      <c r="N440" s="57"/>
      <c r="O440" s="57"/>
      <c r="P440" s="57"/>
      <c r="Q440" s="57"/>
      <c r="R440" s="57"/>
      <c r="S440" s="57"/>
      <c r="T440" s="57"/>
    </row>
    <row r="441" spans="1:20" hidden="1" x14ac:dyDescent="0.2">
      <c r="A441" s="71">
        <v>434</v>
      </c>
      <c r="B441" s="72" t="s">
        <v>289</v>
      </c>
      <c r="C441" s="73" t="s">
        <v>909</v>
      </c>
      <c r="D441" s="74" t="s">
        <v>911</v>
      </c>
      <c r="E441" s="75">
        <v>43630</v>
      </c>
      <c r="F441" s="75"/>
      <c r="G441" s="76">
        <v>8040.9472000000005</v>
      </c>
      <c r="H441" s="76"/>
      <c r="I441" s="76">
        <v>8040.9472000000005</v>
      </c>
      <c r="J441" s="75">
        <v>43630</v>
      </c>
      <c r="K441" s="79"/>
      <c r="L441" s="73" t="s">
        <v>296</v>
      </c>
      <c r="M441" s="78"/>
      <c r="N441" s="57"/>
      <c r="O441" s="57"/>
      <c r="P441" s="57"/>
      <c r="Q441" s="57"/>
      <c r="R441" s="57"/>
      <c r="S441" s="57"/>
      <c r="T441" s="57"/>
    </row>
    <row r="442" spans="1:20" hidden="1" x14ac:dyDescent="0.2">
      <c r="A442" s="71">
        <v>435</v>
      </c>
      <c r="B442" s="72" t="s">
        <v>289</v>
      </c>
      <c r="C442" s="73" t="s">
        <v>909</v>
      </c>
      <c r="D442" s="74" t="s">
        <v>912</v>
      </c>
      <c r="E442" s="75">
        <v>44244</v>
      </c>
      <c r="F442" s="75"/>
      <c r="G442" s="76">
        <v>81907.934200000003</v>
      </c>
      <c r="H442" s="76"/>
      <c r="I442" s="76">
        <v>81907.934200000003</v>
      </c>
      <c r="J442" s="75">
        <v>44244</v>
      </c>
      <c r="K442" s="79"/>
      <c r="L442" s="73" t="s">
        <v>296</v>
      </c>
      <c r="M442" s="78"/>
      <c r="N442" s="57"/>
      <c r="O442" s="57"/>
      <c r="P442" s="57"/>
      <c r="Q442" s="57"/>
      <c r="R442" s="57"/>
      <c r="S442" s="57"/>
      <c r="T442" s="57"/>
    </row>
    <row r="443" spans="1:20" hidden="1" x14ac:dyDescent="0.2">
      <c r="A443" s="71">
        <v>436</v>
      </c>
      <c r="B443" s="72" t="s">
        <v>289</v>
      </c>
      <c r="C443" s="73" t="s">
        <v>909</v>
      </c>
      <c r="D443" s="74" t="s">
        <v>913</v>
      </c>
      <c r="E443" s="75">
        <v>43942</v>
      </c>
      <c r="F443" s="75"/>
      <c r="G443" s="76">
        <v>149215.29274999999</v>
      </c>
      <c r="H443" s="76"/>
      <c r="I443" s="76">
        <v>149215.29274999999</v>
      </c>
      <c r="J443" s="75">
        <v>43942</v>
      </c>
      <c r="K443" s="79"/>
      <c r="L443" s="73" t="s">
        <v>296</v>
      </c>
      <c r="M443" s="78"/>
      <c r="N443" s="57"/>
      <c r="O443" s="57"/>
      <c r="P443" s="57"/>
      <c r="Q443" s="57"/>
      <c r="R443" s="57"/>
      <c r="S443" s="57"/>
      <c r="T443" s="57"/>
    </row>
    <row r="444" spans="1:20" hidden="1" x14ac:dyDescent="0.2">
      <c r="A444" s="71">
        <v>437</v>
      </c>
      <c r="B444" s="72" t="s">
        <v>289</v>
      </c>
      <c r="C444" s="73" t="s">
        <v>909</v>
      </c>
      <c r="D444" s="74" t="s">
        <v>914</v>
      </c>
      <c r="E444" s="75">
        <v>44159</v>
      </c>
      <c r="F444" s="75"/>
      <c r="G444" s="76">
        <v>345600</v>
      </c>
      <c r="H444" s="76"/>
      <c r="I444" s="76">
        <v>345600</v>
      </c>
      <c r="J444" s="75">
        <v>44159</v>
      </c>
      <c r="K444" s="79"/>
      <c r="L444" s="73" t="s">
        <v>296</v>
      </c>
      <c r="M444" s="78"/>
      <c r="N444" s="57"/>
      <c r="O444" s="57"/>
      <c r="P444" s="57"/>
      <c r="Q444" s="57"/>
      <c r="R444" s="57"/>
      <c r="S444" s="57"/>
      <c r="T444" s="57"/>
    </row>
    <row r="445" spans="1:20" hidden="1" x14ac:dyDescent="0.2">
      <c r="A445" s="71">
        <v>438</v>
      </c>
      <c r="B445" s="72" t="s">
        <v>289</v>
      </c>
      <c r="C445" s="73" t="s">
        <v>915</v>
      </c>
      <c r="D445" s="74" t="s">
        <v>916</v>
      </c>
      <c r="E445" s="75">
        <v>45103</v>
      </c>
      <c r="F445" s="75"/>
      <c r="G445" s="76">
        <v>2124</v>
      </c>
      <c r="H445" s="76"/>
      <c r="I445" s="76">
        <v>2124</v>
      </c>
      <c r="J445" s="75">
        <v>45103</v>
      </c>
      <c r="K445" s="79"/>
      <c r="L445" s="73" t="s">
        <v>296</v>
      </c>
      <c r="M445" s="78"/>
      <c r="N445" s="57"/>
      <c r="O445" s="57"/>
      <c r="P445" s="57"/>
      <c r="Q445" s="57"/>
      <c r="R445" s="57"/>
      <c r="S445" s="57"/>
      <c r="T445" s="57"/>
    </row>
    <row r="446" spans="1:20" hidden="1" x14ac:dyDescent="0.2">
      <c r="A446" s="71">
        <v>439</v>
      </c>
      <c r="B446" s="72" t="s">
        <v>289</v>
      </c>
      <c r="C446" s="73" t="s">
        <v>915</v>
      </c>
      <c r="D446" s="74" t="s">
        <v>916</v>
      </c>
      <c r="E446" s="75">
        <v>45103</v>
      </c>
      <c r="F446" s="75"/>
      <c r="G446" s="76">
        <v>2124</v>
      </c>
      <c r="H446" s="76"/>
      <c r="I446" s="76">
        <v>2124</v>
      </c>
      <c r="J446" s="75">
        <v>45103</v>
      </c>
      <c r="K446" s="79"/>
      <c r="L446" s="73" t="s">
        <v>296</v>
      </c>
      <c r="M446" s="78"/>
      <c r="N446" s="57"/>
      <c r="O446" s="57"/>
      <c r="P446" s="57"/>
      <c r="Q446" s="57"/>
      <c r="R446" s="57"/>
      <c r="S446" s="57"/>
      <c r="T446" s="57"/>
    </row>
    <row r="447" spans="1:20" hidden="1" x14ac:dyDescent="0.2">
      <c r="A447" s="71">
        <v>440</v>
      </c>
      <c r="B447" s="72" t="s">
        <v>289</v>
      </c>
      <c r="C447" s="73" t="s">
        <v>917</v>
      </c>
      <c r="D447" s="74" t="s">
        <v>918</v>
      </c>
      <c r="E447" s="75">
        <v>45048</v>
      </c>
      <c r="F447" s="75"/>
      <c r="G447" s="76">
        <v>2500</v>
      </c>
      <c r="H447" s="76"/>
      <c r="I447" s="76">
        <v>2500</v>
      </c>
      <c r="J447" s="75">
        <v>45048</v>
      </c>
      <c r="K447" s="79"/>
      <c r="L447" s="73" t="s">
        <v>296</v>
      </c>
      <c r="M447" s="78"/>
      <c r="N447" s="57"/>
      <c r="O447" s="57"/>
      <c r="P447" s="57"/>
      <c r="Q447" s="57"/>
      <c r="R447" s="57"/>
      <c r="S447" s="57"/>
      <c r="T447" s="57"/>
    </row>
    <row r="448" spans="1:20" hidden="1" x14ac:dyDescent="0.2">
      <c r="A448" s="71">
        <v>441</v>
      </c>
      <c r="B448" s="72" t="s">
        <v>289</v>
      </c>
      <c r="C448" s="73" t="s">
        <v>919</v>
      </c>
      <c r="D448" s="74" t="s">
        <v>920</v>
      </c>
      <c r="E448" s="75">
        <v>45054</v>
      </c>
      <c r="F448" s="75"/>
      <c r="G448" s="76">
        <v>12576</v>
      </c>
      <c r="H448" s="76"/>
      <c r="I448" s="76">
        <v>12576</v>
      </c>
      <c r="J448" s="75">
        <v>45054</v>
      </c>
      <c r="K448" s="79"/>
      <c r="L448" s="73" t="s">
        <v>296</v>
      </c>
      <c r="M448" s="78"/>
      <c r="N448" s="57"/>
      <c r="O448" s="57"/>
      <c r="P448" s="57"/>
      <c r="Q448" s="57"/>
      <c r="R448" s="57"/>
      <c r="S448" s="57"/>
      <c r="T448" s="57"/>
    </row>
    <row r="449" spans="1:20" hidden="1" x14ac:dyDescent="0.2">
      <c r="A449" s="71">
        <v>442</v>
      </c>
      <c r="B449" s="72" t="s">
        <v>289</v>
      </c>
      <c r="C449" s="73" t="s">
        <v>921</v>
      </c>
      <c r="D449" s="74" t="s">
        <v>922</v>
      </c>
      <c r="E449" s="75">
        <v>45020</v>
      </c>
      <c r="F449" s="75"/>
      <c r="G449" s="76">
        <v>20800</v>
      </c>
      <c r="H449" s="76"/>
      <c r="I449" s="76">
        <v>20800</v>
      </c>
      <c r="J449" s="75">
        <v>45020</v>
      </c>
      <c r="K449" s="79"/>
      <c r="L449" s="73" t="s">
        <v>296</v>
      </c>
      <c r="M449" s="78"/>
      <c r="N449" s="57"/>
      <c r="O449" s="57"/>
      <c r="P449" s="57"/>
      <c r="Q449" s="57"/>
      <c r="R449" s="57"/>
      <c r="S449" s="57"/>
      <c r="T449" s="57"/>
    </row>
    <row r="450" spans="1:20" hidden="1" x14ac:dyDescent="0.2">
      <c r="A450" s="71">
        <v>443</v>
      </c>
      <c r="B450" s="72" t="s">
        <v>289</v>
      </c>
      <c r="C450" s="73" t="s">
        <v>923</v>
      </c>
      <c r="D450" s="74" t="s">
        <v>924</v>
      </c>
      <c r="E450" s="75">
        <v>45062</v>
      </c>
      <c r="F450" s="75"/>
      <c r="G450" s="76">
        <v>7940</v>
      </c>
      <c r="H450" s="76"/>
      <c r="I450" s="76">
        <v>7940</v>
      </c>
      <c r="J450" s="75">
        <v>45062</v>
      </c>
      <c r="K450" s="79"/>
      <c r="L450" s="73" t="s">
        <v>296</v>
      </c>
      <c r="M450" s="78"/>
      <c r="N450" s="57"/>
      <c r="O450" s="57"/>
      <c r="P450" s="57"/>
      <c r="Q450" s="57"/>
      <c r="R450" s="57"/>
      <c r="S450" s="57"/>
      <c r="T450" s="57"/>
    </row>
    <row r="451" spans="1:20" hidden="1" x14ac:dyDescent="0.2">
      <c r="A451" s="71">
        <v>444</v>
      </c>
      <c r="B451" s="72" t="s">
        <v>289</v>
      </c>
      <c r="C451" s="73" t="s">
        <v>923</v>
      </c>
      <c r="D451" s="74" t="s">
        <v>925</v>
      </c>
      <c r="E451" s="75">
        <v>45086</v>
      </c>
      <c r="F451" s="75"/>
      <c r="G451" s="76">
        <v>17000</v>
      </c>
      <c r="H451" s="76"/>
      <c r="I451" s="76">
        <v>17000</v>
      </c>
      <c r="J451" s="75">
        <v>45086</v>
      </c>
      <c r="K451" s="79"/>
      <c r="L451" s="73" t="s">
        <v>296</v>
      </c>
      <c r="M451" s="78"/>
      <c r="N451" s="57"/>
      <c r="O451" s="57"/>
      <c r="P451" s="57"/>
      <c r="Q451" s="57"/>
      <c r="R451" s="57"/>
      <c r="S451" s="57"/>
      <c r="T451" s="57"/>
    </row>
    <row r="452" spans="1:20" hidden="1" x14ac:dyDescent="0.2">
      <c r="A452" s="71">
        <v>445</v>
      </c>
      <c r="B452" s="72" t="s">
        <v>289</v>
      </c>
      <c r="C452" s="73" t="s">
        <v>923</v>
      </c>
      <c r="D452" s="74" t="s">
        <v>926</v>
      </c>
      <c r="E452" s="75">
        <v>45015</v>
      </c>
      <c r="F452" s="75"/>
      <c r="G452" s="76">
        <v>6400</v>
      </c>
      <c r="H452" s="76"/>
      <c r="I452" s="76">
        <v>6400</v>
      </c>
      <c r="J452" s="75">
        <v>45015</v>
      </c>
      <c r="K452" s="79"/>
      <c r="L452" s="73" t="s">
        <v>296</v>
      </c>
      <c r="M452" s="78"/>
      <c r="N452" s="57"/>
      <c r="O452" s="57"/>
      <c r="P452" s="57"/>
      <c r="Q452" s="57"/>
      <c r="R452" s="57"/>
      <c r="S452" s="57"/>
      <c r="T452" s="57"/>
    </row>
    <row r="453" spans="1:20" hidden="1" x14ac:dyDescent="0.2">
      <c r="A453" s="71">
        <v>446</v>
      </c>
      <c r="B453" s="72" t="s">
        <v>289</v>
      </c>
      <c r="C453" s="73" t="s">
        <v>927</v>
      </c>
      <c r="D453" s="74" t="s">
        <v>928</v>
      </c>
      <c r="E453" s="75">
        <v>45099</v>
      </c>
      <c r="F453" s="75"/>
      <c r="G453" s="76">
        <v>1794</v>
      </c>
      <c r="H453" s="76"/>
      <c r="I453" s="76">
        <v>1794</v>
      </c>
      <c r="J453" s="75">
        <v>45099</v>
      </c>
      <c r="K453" s="79"/>
      <c r="L453" s="73" t="s">
        <v>296</v>
      </c>
      <c r="M453" s="78"/>
      <c r="N453" s="57"/>
      <c r="O453" s="57"/>
      <c r="P453" s="57"/>
      <c r="Q453" s="57"/>
      <c r="R453" s="57"/>
      <c r="S453" s="57"/>
      <c r="T453" s="57"/>
    </row>
    <row r="454" spans="1:20" hidden="1" x14ac:dyDescent="0.2">
      <c r="A454" s="71">
        <v>447</v>
      </c>
      <c r="B454" s="72" t="s">
        <v>289</v>
      </c>
      <c r="C454" s="73" t="s">
        <v>927</v>
      </c>
      <c r="D454" s="74" t="s">
        <v>929</v>
      </c>
      <c r="E454" s="75">
        <v>45099</v>
      </c>
      <c r="F454" s="75"/>
      <c r="G454" s="76">
        <v>1172</v>
      </c>
      <c r="H454" s="76"/>
      <c r="I454" s="76">
        <v>1172</v>
      </c>
      <c r="J454" s="75">
        <v>45099</v>
      </c>
      <c r="K454" s="79"/>
      <c r="L454" s="73" t="s">
        <v>296</v>
      </c>
      <c r="M454" s="78"/>
      <c r="N454" s="57"/>
      <c r="O454" s="57"/>
      <c r="P454" s="57"/>
      <c r="Q454" s="57"/>
      <c r="R454" s="57"/>
      <c r="S454" s="57"/>
      <c r="T454" s="57"/>
    </row>
    <row r="455" spans="1:20" hidden="1" x14ac:dyDescent="0.2">
      <c r="A455" s="71">
        <v>448</v>
      </c>
      <c r="B455" s="72" t="s">
        <v>289</v>
      </c>
      <c r="C455" s="73" t="s">
        <v>927</v>
      </c>
      <c r="D455" s="74" t="s">
        <v>928</v>
      </c>
      <c r="E455" s="75">
        <v>45099</v>
      </c>
      <c r="F455" s="75"/>
      <c r="G455" s="76">
        <v>1570</v>
      </c>
      <c r="H455" s="76"/>
      <c r="I455" s="76">
        <v>1570</v>
      </c>
      <c r="J455" s="75">
        <v>45099</v>
      </c>
      <c r="K455" s="79"/>
      <c r="L455" s="73" t="s">
        <v>296</v>
      </c>
      <c r="M455" s="78"/>
      <c r="N455" s="57"/>
      <c r="O455" s="57"/>
      <c r="P455" s="57"/>
      <c r="Q455" s="57"/>
      <c r="R455" s="57"/>
      <c r="S455" s="57"/>
      <c r="T455" s="57"/>
    </row>
    <row r="456" spans="1:20" hidden="1" x14ac:dyDescent="0.2">
      <c r="A456" s="71">
        <v>449</v>
      </c>
      <c r="B456" s="72" t="s">
        <v>289</v>
      </c>
      <c r="C456" s="73" t="s">
        <v>927</v>
      </c>
      <c r="D456" s="74" t="s">
        <v>928</v>
      </c>
      <c r="E456" s="75">
        <v>45099</v>
      </c>
      <c r="F456" s="75"/>
      <c r="G456" s="76">
        <v>1716</v>
      </c>
      <c r="H456" s="76"/>
      <c r="I456" s="76">
        <v>1716</v>
      </c>
      <c r="J456" s="75">
        <v>45099</v>
      </c>
      <c r="K456" s="79"/>
      <c r="L456" s="73" t="s">
        <v>296</v>
      </c>
      <c r="M456" s="78"/>
      <c r="N456" s="57"/>
      <c r="O456" s="57"/>
      <c r="P456" s="57"/>
      <c r="Q456" s="57"/>
      <c r="R456" s="57"/>
      <c r="S456" s="57"/>
      <c r="T456" s="57"/>
    </row>
    <row r="457" spans="1:20" hidden="1" x14ac:dyDescent="0.2">
      <c r="A457" s="71">
        <v>450</v>
      </c>
      <c r="B457" s="72" t="s">
        <v>289</v>
      </c>
      <c r="C457" s="73" t="s">
        <v>927</v>
      </c>
      <c r="D457" s="74" t="s">
        <v>930</v>
      </c>
      <c r="E457" s="75">
        <v>45103</v>
      </c>
      <c r="F457" s="75"/>
      <c r="G457" s="76">
        <v>2999.99</v>
      </c>
      <c r="H457" s="76"/>
      <c r="I457" s="76">
        <v>2999.99</v>
      </c>
      <c r="J457" s="75">
        <v>45103</v>
      </c>
      <c r="K457" s="79"/>
      <c r="L457" s="73" t="s">
        <v>296</v>
      </c>
      <c r="M457" s="78"/>
      <c r="N457" s="57"/>
      <c r="O457" s="57"/>
      <c r="P457" s="57"/>
      <c r="Q457" s="57"/>
      <c r="R457" s="57"/>
      <c r="S457" s="57"/>
      <c r="T457" s="57"/>
    </row>
    <row r="458" spans="1:20" hidden="1" x14ac:dyDescent="0.2">
      <c r="A458" s="71">
        <v>451</v>
      </c>
      <c r="B458" s="72" t="s">
        <v>289</v>
      </c>
      <c r="C458" s="73" t="s">
        <v>927</v>
      </c>
      <c r="D458" s="74" t="s">
        <v>931</v>
      </c>
      <c r="E458" s="75">
        <v>45056</v>
      </c>
      <c r="F458" s="75"/>
      <c r="G458" s="76">
        <v>520</v>
      </c>
      <c r="H458" s="76"/>
      <c r="I458" s="76">
        <v>520</v>
      </c>
      <c r="J458" s="75">
        <v>45056</v>
      </c>
      <c r="K458" s="79"/>
      <c r="L458" s="73" t="s">
        <v>296</v>
      </c>
      <c r="M458" s="78"/>
      <c r="N458" s="57"/>
      <c r="O458" s="57"/>
      <c r="P458" s="57"/>
      <c r="Q458" s="57"/>
      <c r="R458" s="57"/>
      <c r="S458" s="57"/>
      <c r="T458" s="57"/>
    </row>
    <row r="459" spans="1:20" hidden="1" x14ac:dyDescent="0.2">
      <c r="A459" s="71">
        <v>452</v>
      </c>
      <c r="B459" s="72" t="s">
        <v>289</v>
      </c>
      <c r="C459" s="73" t="s">
        <v>927</v>
      </c>
      <c r="D459" s="74" t="s">
        <v>932</v>
      </c>
      <c r="E459" s="75">
        <v>45062</v>
      </c>
      <c r="F459" s="75"/>
      <c r="G459" s="76">
        <v>38000</v>
      </c>
      <c r="H459" s="76"/>
      <c r="I459" s="76">
        <v>38000</v>
      </c>
      <c r="J459" s="75">
        <v>45062</v>
      </c>
      <c r="K459" s="79"/>
      <c r="L459" s="73" t="s">
        <v>296</v>
      </c>
      <c r="M459" s="78"/>
      <c r="N459" s="57"/>
      <c r="O459" s="57"/>
      <c r="P459" s="57"/>
      <c r="Q459" s="57"/>
      <c r="R459" s="57"/>
      <c r="S459" s="57"/>
      <c r="T459" s="57"/>
    </row>
    <row r="460" spans="1:20" hidden="1" x14ac:dyDescent="0.2">
      <c r="A460" s="71">
        <v>453</v>
      </c>
      <c r="B460" s="72" t="s">
        <v>289</v>
      </c>
      <c r="C460" s="73" t="s">
        <v>927</v>
      </c>
      <c r="D460" s="74" t="s">
        <v>933</v>
      </c>
      <c r="E460" s="75">
        <v>45062</v>
      </c>
      <c r="F460" s="75"/>
      <c r="G460" s="76">
        <v>38000</v>
      </c>
      <c r="H460" s="76"/>
      <c r="I460" s="76">
        <v>38000</v>
      </c>
      <c r="J460" s="75">
        <v>45062</v>
      </c>
      <c r="K460" s="79"/>
      <c r="L460" s="73" t="s">
        <v>296</v>
      </c>
      <c r="M460" s="78"/>
      <c r="N460" s="57"/>
      <c r="O460" s="57"/>
      <c r="P460" s="57"/>
      <c r="Q460" s="57"/>
      <c r="R460" s="57"/>
      <c r="S460" s="57"/>
      <c r="T460" s="57"/>
    </row>
    <row r="461" spans="1:20" hidden="1" x14ac:dyDescent="0.2">
      <c r="A461" s="71">
        <v>454</v>
      </c>
      <c r="B461" s="72" t="s">
        <v>289</v>
      </c>
      <c r="C461" s="73" t="s">
        <v>934</v>
      </c>
      <c r="D461" s="74" t="s">
        <v>935</v>
      </c>
      <c r="E461" s="75">
        <v>43607</v>
      </c>
      <c r="F461" s="75"/>
      <c r="G461" s="76">
        <v>12730.46544</v>
      </c>
      <c r="H461" s="76"/>
      <c r="I461" s="76">
        <v>12730.46544</v>
      </c>
      <c r="J461" s="75">
        <v>43607</v>
      </c>
      <c r="K461" s="79"/>
      <c r="L461" s="73" t="s">
        <v>296</v>
      </c>
      <c r="M461" s="78"/>
      <c r="N461" s="57"/>
      <c r="O461" s="57"/>
      <c r="P461" s="57"/>
      <c r="Q461" s="57"/>
      <c r="R461" s="57"/>
      <c r="S461" s="57"/>
      <c r="T461" s="57"/>
    </row>
    <row r="462" spans="1:20" hidden="1" x14ac:dyDescent="0.2">
      <c r="A462" s="71">
        <v>455</v>
      </c>
      <c r="B462" s="72" t="s">
        <v>289</v>
      </c>
      <c r="C462" s="73" t="s">
        <v>934</v>
      </c>
      <c r="D462" s="74" t="s">
        <v>936</v>
      </c>
      <c r="E462" s="75">
        <v>44720</v>
      </c>
      <c r="F462" s="75"/>
      <c r="G462" s="76">
        <v>15552</v>
      </c>
      <c r="H462" s="76"/>
      <c r="I462" s="76">
        <v>15552</v>
      </c>
      <c r="J462" s="75">
        <v>44720</v>
      </c>
      <c r="K462" s="79"/>
      <c r="L462" s="73" t="s">
        <v>296</v>
      </c>
      <c r="M462" s="78"/>
      <c r="N462" s="57"/>
      <c r="O462" s="57"/>
      <c r="P462" s="57"/>
      <c r="Q462" s="57"/>
      <c r="R462" s="57"/>
      <c r="S462" s="57"/>
      <c r="T462" s="57"/>
    </row>
    <row r="463" spans="1:20" hidden="1" x14ac:dyDescent="0.2">
      <c r="A463" s="71">
        <v>456</v>
      </c>
      <c r="B463" s="72" t="s">
        <v>289</v>
      </c>
      <c r="C463" s="73" t="s">
        <v>934</v>
      </c>
      <c r="D463" s="74" t="s">
        <v>937</v>
      </c>
      <c r="E463" s="75">
        <v>44827</v>
      </c>
      <c r="F463" s="75"/>
      <c r="G463" s="76">
        <v>25920</v>
      </c>
      <c r="H463" s="76"/>
      <c r="I463" s="76">
        <v>25920</v>
      </c>
      <c r="J463" s="75">
        <v>44827</v>
      </c>
      <c r="K463" s="79"/>
      <c r="L463" s="73" t="s">
        <v>296</v>
      </c>
      <c r="M463" s="78"/>
      <c r="N463" s="57"/>
      <c r="O463" s="57"/>
      <c r="P463" s="57"/>
      <c r="Q463" s="57"/>
      <c r="R463" s="57"/>
      <c r="S463" s="57"/>
      <c r="T463" s="57"/>
    </row>
    <row r="464" spans="1:20" ht="25.5" hidden="1" x14ac:dyDescent="0.2">
      <c r="A464" s="71">
        <v>457</v>
      </c>
      <c r="B464" s="72" t="s">
        <v>289</v>
      </c>
      <c r="C464" s="73" t="s">
        <v>938</v>
      </c>
      <c r="D464" s="74" t="s">
        <v>939</v>
      </c>
      <c r="E464" s="75">
        <v>45079</v>
      </c>
      <c r="F464" s="75"/>
      <c r="G464" s="76">
        <v>5975</v>
      </c>
      <c r="H464" s="76"/>
      <c r="I464" s="76">
        <v>5975</v>
      </c>
      <c r="J464" s="75">
        <v>45079</v>
      </c>
      <c r="K464" s="79"/>
      <c r="L464" s="73" t="s">
        <v>296</v>
      </c>
      <c r="M464" s="78"/>
      <c r="N464" s="57"/>
      <c r="O464" s="57"/>
      <c r="P464" s="57"/>
      <c r="Q464" s="57"/>
      <c r="R464" s="57"/>
      <c r="S464" s="57"/>
      <c r="T464" s="57"/>
    </row>
    <row r="465" spans="1:20" ht="25.5" hidden="1" x14ac:dyDescent="0.2">
      <c r="A465" s="71">
        <v>458</v>
      </c>
      <c r="B465" s="72" t="s">
        <v>289</v>
      </c>
      <c r="C465" s="73" t="s">
        <v>938</v>
      </c>
      <c r="D465" s="74" t="s">
        <v>940</v>
      </c>
      <c r="E465" s="75">
        <v>45075</v>
      </c>
      <c r="F465" s="75"/>
      <c r="G465" s="76">
        <v>9800</v>
      </c>
      <c r="H465" s="76"/>
      <c r="I465" s="76">
        <v>9800</v>
      </c>
      <c r="J465" s="75">
        <v>45075</v>
      </c>
      <c r="K465" s="79"/>
      <c r="L465" s="73" t="s">
        <v>296</v>
      </c>
      <c r="M465" s="78"/>
      <c r="N465" s="57"/>
      <c r="O465" s="57"/>
      <c r="P465" s="57"/>
      <c r="Q465" s="57"/>
      <c r="R465" s="57"/>
      <c r="S465" s="57"/>
      <c r="T465" s="57"/>
    </row>
    <row r="466" spans="1:20" ht="25.5" hidden="1" x14ac:dyDescent="0.2">
      <c r="A466" s="71">
        <v>459</v>
      </c>
      <c r="B466" s="72" t="s">
        <v>289</v>
      </c>
      <c r="C466" s="73" t="s">
        <v>938</v>
      </c>
      <c r="D466" s="74" t="s">
        <v>941</v>
      </c>
      <c r="E466" s="75">
        <v>45075</v>
      </c>
      <c r="F466" s="75"/>
      <c r="G466" s="76">
        <v>4900</v>
      </c>
      <c r="H466" s="76"/>
      <c r="I466" s="76">
        <v>4900</v>
      </c>
      <c r="J466" s="75">
        <v>45075</v>
      </c>
      <c r="K466" s="79"/>
      <c r="L466" s="73" t="s">
        <v>296</v>
      </c>
      <c r="M466" s="78"/>
      <c r="N466" s="57"/>
      <c r="O466" s="57"/>
      <c r="P466" s="57"/>
      <c r="Q466" s="57"/>
      <c r="R466" s="57"/>
      <c r="S466" s="57"/>
      <c r="T466" s="57"/>
    </row>
    <row r="467" spans="1:20" ht="25.5" hidden="1" x14ac:dyDescent="0.2">
      <c r="A467" s="71">
        <v>460</v>
      </c>
      <c r="B467" s="72" t="s">
        <v>289</v>
      </c>
      <c r="C467" s="73" t="s">
        <v>938</v>
      </c>
      <c r="D467" s="74" t="s">
        <v>942</v>
      </c>
      <c r="E467" s="75">
        <v>45075</v>
      </c>
      <c r="F467" s="75"/>
      <c r="G467" s="76">
        <v>4900</v>
      </c>
      <c r="H467" s="76"/>
      <c r="I467" s="76">
        <v>4900</v>
      </c>
      <c r="J467" s="75">
        <v>45075</v>
      </c>
      <c r="K467" s="79"/>
      <c r="L467" s="73" t="s">
        <v>296</v>
      </c>
      <c r="M467" s="78"/>
      <c r="N467" s="57"/>
      <c r="O467" s="57"/>
      <c r="P467" s="57"/>
      <c r="Q467" s="57"/>
      <c r="R467" s="57"/>
      <c r="S467" s="57"/>
      <c r="T467" s="57"/>
    </row>
    <row r="468" spans="1:20" hidden="1" x14ac:dyDescent="0.2">
      <c r="A468" s="71">
        <v>461</v>
      </c>
      <c r="B468" s="72" t="s">
        <v>289</v>
      </c>
      <c r="C468" s="73" t="s">
        <v>938</v>
      </c>
      <c r="D468" s="74" t="s">
        <v>943</v>
      </c>
      <c r="E468" s="75">
        <v>45077</v>
      </c>
      <c r="F468" s="75"/>
      <c r="G468" s="76">
        <v>231</v>
      </c>
      <c r="H468" s="76"/>
      <c r="I468" s="76">
        <v>231</v>
      </c>
      <c r="J468" s="75">
        <v>45077</v>
      </c>
      <c r="K468" s="79"/>
      <c r="L468" s="73" t="s">
        <v>296</v>
      </c>
      <c r="M468" s="78"/>
      <c r="N468" s="57"/>
      <c r="O468" s="57"/>
      <c r="P468" s="57"/>
      <c r="Q468" s="57"/>
      <c r="R468" s="57"/>
      <c r="S468" s="57"/>
      <c r="T468" s="57"/>
    </row>
    <row r="469" spans="1:20" hidden="1" x14ac:dyDescent="0.2">
      <c r="A469" s="71">
        <v>462</v>
      </c>
      <c r="B469" s="72" t="s">
        <v>289</v>
      </c>
      <c r="C469" s="73" t="s">
        <v>938</v>
      </c>
      <c r="D469" s="74" t="s">
        <v>944</v>
      </c>
      <c r="E469" s="75">
        <v>45077</v>
      </c>
      <c r="F469" s="75"/>
      <c r="G469" s="76">
        <v>528</v>
      </c>
      <c r="H469" s="76"/>
      <c r="I469" s="76">
        <v>528</v>
      </c>
      <c r="J469" s="75">
        <v>45077</v>
      </c>
      <c r="K469" s="79"/>
      <c r="L469" s="73" t="s">
        <v>296</v>
      </c>
      <c r="M469" s="78"/>
      <c r="N469" s="57"/>
      <c r="O469" s="57"/>
      <c r="P469" s="57"/>
      <c r="Q469" s="57"/>
      <c r="R469" s="57"/>
      <c r="S469" s="57"/>
      <c r="T469" s="57"/>
    </row>
    <row r="470" spans="1:20" hidden="1" x14ac:dyDescent="0.2">
      <c r="A470" s="71">
        <v>463</v>
      </c>
      <c r="B470" s="72" t="s">
        <v>289</v>
      </c>
      <c r="C470" s="73" t="s">
        <v>945</v>
      </c>
      <c r="D470" s="74" t="s">
        <v>946</v>
      </c>
      <c r="E470" s="75">
        <v>45103</v>
      </c>
      <c r="F470" s="75"/>
      <c r="G470" s="76">
        <v>1149</v>
      </c>
      <c r="H470" s="76"/>
      <c r="I470" s="76">
        <v>1149</v>
      </c>
      <c r="J470" s="75">
        <v>45103</v>
      </c>
      <c r="K470" s="79"/>
      <c r="L470" s="73" t="s">
        <v>296</v>
      </c>
      <c r="M470" s="78"/>
      <c r="N470" s="57"/>
      <c r="O470" s="57"/>
      <c r="P470" s="57"/>
      <c r="Q470" s="57"/>
      <c r="R470" s="57"/>
      <c r="S470" s="57"/>
      <c r="T470" s="57"/>
    </row>
    <row r="471" spans="1:20" hidden="1" x14ac:dyDescent="0.2">
      <c r="A471" s="71">
        <v>464</v>
      </c>
      <c r="B471" s="72" t="s">
        <v>289</v>
      </c>
      <c r="C471" s="73" t="s">
        <v>945</v>
      </c>
      <c r="D471" s="74" t="s">
        <v>947</v>
      </c>
      <c r="E471" s="75">
        <v>45103</v>
      </c>
      <c r="F471" s="75"/>
      <c r="G471" s="76">
        <v>7050</v>
      </c>
      <c r="H471" s="76"/>
      <c r="I471" s="76">
        <v>7050</v>
      </c>
      <c r="J471" s="75">
        <v>45103</v>
      </c>
      <c r="K471" s="79"/>
      <c r="L471" s="73" t="s">
        <v>296</v>
      </c>
      <c r="M471" s="78"/>
      <c r="N471" s="57"/>
      <c r="O471" s="57"/>
      <c r="P471" s="57"/>
      <c r="Q471" s="57"/>
      <c r="R471" s="57"/>
      <c r="S471" s="57"/>
      <c r="T471" s="57"/>
    </row>
    <row r="472" spans="1:20" hidden="1" x14ac:dyDescent="0.2">
      <c r="A472" s="71">
        <v>465</v>
      </c>
      <c r="B472" s="72" t="s">
        <v>289</v>
      </c>
      <c r="C472" s="73" t="s">
        <v>945</v>
      </c>
      <c r="D472" s="74" t="s">
        <v>948</v>
      </c>
      <c r="E472" s="75">
        <v>45103</v>
      </c>
      <c r="F472" s="75"/>
      <c r="G472" s="76">
        <v>3800</v>
      </c>
      <c r="H472" s="76"/>
      <c r="I472" s="76">
        <v>3800</v>
      </c>
      <c r="J472" s="75">
        <v>45103</v>
      </c>
      <c r="K472" s="79"/>
      <c r="L472" s="73" t="s">
        <v>296</v>
      </c>
      <c r="M472" s="78"/>
      <c r="N472" s="57"/>
      <c r="O472" s="57"/>
      <c r="P472" s="57"/>
      <c r="Q472" s="57"/>
      <c r="R472" s="57"/>
      <c r="S472" s="57"/>
      <c r="T472" s="57"/>
    </row>
    <row r="473" spans="1:20" hidden="1" x14ac:dyDescent="0.2">
      <c r="A473" s="71">
        <v>466</v>
      </c>
      <c r="B473" s="72" t="s">
        <v>289</v>
      </c>
      <c r="C473" s="73" t="s">
        <v>949</v>
      </c>
      <c r="D473" s="74" t="s">
        <v>950</v>
      </c>
      <c r="E473" s="75">
        <v>45058</v>
      </c>
      <c r="F473" s="75"/>
      <c r="G473" s="76">
        <v>4350</v>
      </c>
      <c r="H473" s="76"/>
      <c r="I473" s="76">
        <v>4350</v>
      </c>
      <c r="J473" s="75">
        <v>45058</v>
      </c>
      <c r="K473" s="79"/>
      <c r="L473" s="73" t="s">
        <v>296</v>
      </c>
      <c r="M473" s="78"/>
    </row>
    <row r="474" spans="1:20" hidden="1" x14ac:dyDescent="0.2">
      <c r="A474" s="71">
        <v>467</v>
      </c>
      <c r="B474" s="72" t="s">
        <v>289</v>
      </c>
      <c r="C474" s="73" t="s">
        <v>951</v>
      </c>
      <c r="D474" s="74" t="s">
        <v>952</v>
      </c>
      <c r="E474" s="75">
        <v>45058</v>
      </c>
      <c r="F474" s="75"/>
      <c r="G474" s="76">
        <v>697</v>
      </c>
      <c r="H474" s="76"/>
      <c r="I474" s="76">
        <v>697</v>
      </c>
      <c r="J474" s="75">
        <v>45058</v>
      </c>
      <c r="K474" s="79"/>
      <c r="L474" s="73" t="s">
        <v>296</v>
      </c>
      <c r="M474" s="78"/>
    </row>
    <row r="475" spans="1:20" hidden="1" x14ac:dyDescent="0.2">
      <c r="A475" s="71">
        <v>468</v>
      </c>
      <c r="B475" s="72" t="s">
        <v>289</v>
      </c>
      <c r="C475" s="73" t="s">
        <v>953</v>
      </c>
      <c r="D475" s="74" t="s">
        <v>954</v>
      </c>
      <c r="E475" s="75">
        <v>43098</v>
      </c>
      <c r="F475" s="75"/>
      <c r="G475" s="76">
        <v>12000</v>
      </c>
      <c r="H475" s="76"/>
      <c r="I475" s="76">
        <v>12000</v>
      </c>
      <c r="J475" s="75">
        <v>43098</v>
      </c>
      <c r="K475" s="79"/>
      <c r="L475" s="73" t="s">
        <v>296</v>
      </c>
      <c r="M475" s="78"/>
    </row>
    <row r="476" spans="1:20" hidden="1" x14ac:dyDescent="0.2">
      <c r="A476" s="71">
        <v>469</v>
      </c>
      <c r="B476" s="72" t="s">
        <v>289</v>
      </c>
      <c r="C476" s="73" t="s">
        <v>953</v>
      </c>
      <c r="D476" s="74" t="s">
        <v>955</v>
      </c>
      <c r="E476" s="75">
        <v>45103</v>
      </c>
      <c r="F476" s="75"/>
      <c r="G476" s="76">
        <v>119888.777</v>
      </c>
      <c r="H476" s="76"/>
      <c r="I476" s="76">
        <v>119888.777</v>
      </c>
      <c r="J476" s="75">
        <v>45103</v>
      </c>
      <c r="K476" s="79"/>
      <c r="L476" s="73" t="s">
        <v>296</v>
      </c>
      <c r="M476" s="78"/>
    </row>
    <row r="477" spans="1:20" hidden="1" x14ac:dyDescent="0.2">
      <c r="A477" s="71">
        <v>470</v>
      </c>
      <c r="B477" s="72" t="s">
        <v>289</v>
      </c>
      <c r="C477" s="73" t="s">
        <v>953</v>
      </c>
      <c r="D477" s="74" t="s">
        <v>956</v>
      </c>
      <c r="E477" s="75">
        <v>45103</v>
      </c>
      <c r="F477" s="75"/>
      <c r="G477" s="76">
        <v>10850</v>
      </c>
      <c r="H477" s="76"/>
      <c r="I477" s="76">
        <v>10850</v>
      </c>
      <c r="J477" s="75">
        <v>45103</v>
      </c>
      <c r="K477" s="79"/>
      <c r="L477" s="73" t="s">
        <v>296</v>
      </c>
      <c r="M477" s="78"/>
    </row>
    <row r="478" spans="1:20" hidden="1" x14ac:dyDescent="0.2">
      <c r="A478" s="71">
        <v>471</v>
      </c>
      <c r="B478" s="72" t="s">
        <v>289</v>
      </c>
      <c r="C478" s="73" t="s">
        <v>953</v>
      </c>
      <c r="D478" s="74" t="s">
        <v>957</v>
      </c>
      <c r="E478" s="75">
        <v>45014</v>
      </c>
      <c r="F478" s="75"/>
      <c r="G478" s="76">
        <v>12800</v>
      </c>
      <c r="H478" s="76"/>
      <c r="I478" s="76">
        <v>12800</v>
      </c>
      <c r="J478" s="75">
        <v>45014</v>
      </c>
      <c r="K478" s="79"/>
      <c r="L478" s="73" t="s">
        <v>296</v>
      </c>
      <c r="M478" s="78"/>
    </row>
    <row r="479" spans="1:20" hidden="1" x14ac:dyDescent="0.2">
      <c r="A479" s="71">
        <v>472</v>
      </c>
      <c r="B479" s="72" t="s">
        <v>289</v>
      </c>
      <c r="C479" s="73" t="s">
        <v>958</v>
      </c>
      <c r="D479" s="74" t="s">
        <v>959</v>
      </c>
      <c r="E479" s="75">
        <v>45104</v>
      </c>
      <c r="F479" s="75"/>
      <c r="G479" s="76">
        <v>127160</v>
      </c>
      <c r="H479" s="76"/>
      <c r="I479" s="76">
        <v>127160</v>
      </c>
      <c r="J479" s="75">
        <v>45104</v>
      </c>
      <c r="K479" s="79"/>
      <c r="L479" s="73" t="s">
        <v>296</v>
      </c>
      <c r="M479" s="78"/>
    </row>
    <row r="480" spans="1:20" hidden="1" x14ac:dyDescent="0.2">
      <c r="A480" s="71">
        <v>473</v>
      </c>
      <c r="B480" s="72" t="s">
        <v>289</v>
      </c>
      <c r="C480" s="73" t="s">
        <v>960</v>
      </c>
      <c r="D480" s="74" t="s">
        <v>961</v>
      </c>
      <c r="E480" s="75">
        <v>45020</v>
      </c>
      <c r="F480" s="75"/>
      <c r="G480" s="76">
        <v>9600</v>
      </c>
      <c r="H480" s="76"/>
      <c r="I480" s="76">
        <v>9600</v>
      </c>
      <c r="J480" s="75">
        <v>45020</v>
      </c>
      <c r="K480" s="79"/>
      <c r="L480" s="73" t="s">
        <v>296</v>
      </c>
      <c r="M480" s="78"/>
    </row>
    <row r="481" spans="1:13" hidden="1" x14ac:dyDescent="0.2">
      <c r="A481" s="71">
        <v>474</v>
      </c>
      <c r="B481" s="72" t="s">
        <v>289</v>
      </c>
      <c r="C481" s="73" t="s">
        <v>962</v>
      </c>
      <c r="D481" s="74" t="s">
        <v>963</v>
      </c>
      <c r="E481" s="75">
        <v>45099</v>
      </c>
      <c r="F481" s="75"/>
      <c r="G481" s="76">
        <v>12540</v>
      </c>
      <c r="H481" s="76"/>
      <c r="I481" s="76">
        <v>12540</v>
      </c>
      <c r="J481" s="75">
        <v>45099</v>
      </c>
      <c r="K481" s="79"/>
      <c r="L481" s="73" t="s">
        <v>296</v>
      </c>
      <c r="M481" s="78"/>
    </row>
    <row r="482" spans="1:13" hidden="1" x14ac:dyDescent="0.2">
      <c r="A482" s="71">
        <v>475</v>
      </c>
      <c r="B482" s="72" t="s">
        <v>289</v>
      </c>
      <c r="C482" s="73" t="s">
        <v>962</v>
      </c>
      <c r="D482" s="74" t="s">
        <v>964</v>
      </c>
      <c r="E482" s="75">
        <v>45099</v>
      </c>
      <c r="F482" s="75"/>
      <c r="G482" s="76">
        <v>16900</v>
      </c>
      <c r="H482" s="76"/>
      <c r="I482" s="76">
        <v>16900</v>
      </c>
      <c r="J482" s="75">
        <v>45099</v>
      </c>
      <c r="K482" s="79"/>
      <c r="L482" s="73" t="s">
        <v>296</v>
      </c>
      <c r="M482" s="78"/>
    </row>
    <row r="483" spans="1:13" ht="13.5" hidden="1" thickBot="1" x14ac:dyDescent="0.25">
      <c r="A483" s="81">
        <v>476</v>
      </c>
      <c r="B483" s="82" t="s">
        <v>289</v>
      </c>
      <c r="C483" s="83" t="s">
        <v>965</v>
      </c>
      <c r="D483" s="84" t="s">
        <v>966</v>
      </c>
      <c r="E483" s="85">
        <v>45015</v>
      </c>
      <c r="F483" s="85"/>
      <c r="G483" s="86">
        <v>13600</v>
      </c>
      <c r="H483" s="86"/>
      <c r="I483" s="86">
        <v>13600</v>
      </c>
      <c r="J483" s="85">
        <v>45015</v>
      </c>
      <c r="K483" s="87"/>
      <c r="L483" s="83" t="s">
        <v>296</v>
      </c>
      <c r="M483" s="88"/>
    </row>
    <row r="484" spans="1:13" x14ac:dyDescent="0.2">
      <c r="G484" s="89"/>
    </row>
    <row r="485" spans="1:13" x14ac:dyDescent="0.2">
      <c r="A485" s="90">
        <f>SUBTOTAL(9,A8:A484)</f>
        <v>195</v>
      </c>
    </row>
  </sheetData>
  <autoFilter ref="A7:T483" xr:uid="{2BC2C1A2-F0C5-4CE4-95C3-E31710643D67}">
    <filterColumn colId="2">
      <filters>
        <filter val="16529000000000440131"/>
        <filter val="16529000000010899105"/>
        <filter val="16529000000010900101"/>
        <filter val="16529000000011082105"/>
        <filter val="16529000000011084103"/>
        <filter val="16529000000011085102"/>
        <filter val="16529000000011086101"/>
        <filter val="16529000000011184102"/>
        <filter val="16529000000011190101"/>
        <filter val="16529000000011195104"/>
        <filter val="16529000000011198108"/>
        <filter val="16529000100000440122"/>
        <filter val="16529000100010852106"/>
        <filter val="16529000100010898101"/>
        <filter val="16529000100011082106"/>
        <filter val="16529000100011082112"/>
        <filter val="16529000100011083105"/>
        <filter val="16529000100011087101"/>
        <filter val="16529000100011091102"/>
        <filter val="16529000100011093101"/>
        <filter val="16529000100011184103"/>
        <filter val="16529000100011192101"/>
        <filter val="16529000100011197104"/>
        <filter val="16529000100011198109"/>
        <filter val="16529000200010852000"/>
        <filter val="16529000200010852101"/>
        <filter val="16529000200010899101"/>
        <filter val="16529000200011081102"/>
        <filter val="16529000200011196002"/>
        <filter val="16529000200011196105"/>
        <filter val="16529000300011083106"/>
        <filter val="16529000300011184104"/>
        <filter val="16529000300011185103"/>
        <filter val="16529000300011190103"/>
        <filter val="16529000300011192102"/>
        <filter val="16529000300011193107"/>
        <filter val="16529000300011198121"/>
        <filter val="16529000300011201105"/>
        <filter val="16529000300011204101"/>
        <filter val="16529000400010463104"/>
        <filter val="16529000400011195101"/>
        <filter val="16529000400011196106"/>
        <filter val="16529000400011198110"/>
        <filter val="16529000400011203101"/>
        <filter val="16529000500000440101"/>
        <filter val="16529000500011083107"/>
        <filter val="16529000500011091104"/>
        <filter val="16529000500011185104"/>
        <filter val="16529000500011186103"/>
        <filter val="16529000500011193108"/>
        <filter val="16529000500011197106"/>
        <filter val="16529000500011199105"/>
        <filter val="16529000500011202101"/>
        <filter val="16529000500011204102"/>
        <filter val="16529000600011089107"/>
        <filter val="16529000600011090105"/>
        <filter val="16529000600011191104"/>
        <filter val="16529000700010854104"/>
        <filter val="16529000700011082109"/>
        <filter val="16529000700011089102"/>
        <filter val="16529000700011187103"/>
        <filter val="16529000700011188102"/>
        <filter val="16529000700011189101"/>
        <filter val="16529000700011193109"/>
        <filter val="16529000700011196102"/>
        <filter val="16529000700011197107"/>
        <filter val="16529000700011198101"/>
        <filter val="16529000700011199106"/>
        <filter val="16529000700011200101"/>
        <filter val="16529000800010854123"/>
        <filter val="16529000800010902101"/>
        <filter val="16529000800011081105"/>
        <filter val="16529000800011085101"/>
        <filter val="16529000800011090106"/>
        <filter val="16529000800011184101"/>
        <filter val="16529000800011194109"/>
        <filter val="16529000800011198003"/>
        <filter val="16529000800011198107"/>
        <filter val="16529000900010463101"/>
        <filter val="16529000900010853102"/>
        <filter val="16529000900010853103"/>
        <filter val="16529000900010901101"/>
        <filter val="16529000900011082111"/>
        <filter val="16529000900011085107"/>
        <filter val="16529000900011085108"/>
        <filter val="16529000900011088104"/>
        <filter val="16529000900011088105"/>
        <filter val="16529000900011092101"/>
        <filter val="16529000900011186105"/>
        <filter val="16529000900011187105"/>
        <filter val="16529000900011188103"/>
        <filter val="16529000900011188104"/>
        <filter val="16529000900011189102"/>
        <filter val="16529000900011191101"/>
        <filter val="16529000900011194105"/>
        <filter val="16529000900011194110"/>
        <filter val="16529000900011196028"/>
        <filter val="16529000900011197108"/>
        <filter val="16529000900011200102"/>
        <filter val="16529000900011202103"/>
      </filters>
    </filterColumn>
  </autoFilter>
  <mergeCells count="2">
    <mergeCell ref="A2:M2"/>
    <mergeCell ref="B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Автотранспорлар</vt:lpstr>
      <vt:lpstr>1-Илова</vt:lpstr>
      <vt:lpstr>2-Илова</vt:lpstr>
      <vt:lpstr>Авто 01072023</vt:lpstr>
      <vt:lpstr>'1-Илова'!Заголовки_для_печати</vt:lpstr>
      <vt:lpstr>Автотранспорлар!Заголовки_для_печати</vt:lpstr>
      <vt:lpstr>'1-Илова'!Область_печати</vt:lpstr>
      <vt:lpstr>'2-Илова'!Область_печати</vt:lpstr>
      <vt:lpstr>Автотранспорлар!Область_печати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Avaz S. Xasanov</dc:creator>
  <cp:lastModifiedBy>Avaz S. Xasanov</cp:lastModifiedBy>
  <cp:lastPrinted>2023-07-11T03:52:45Z</cp:lastPrinted>
  <dcterms:created xsi:type="dcterms:W3CDTF">2021-11-10T11:35:30Z</dcterms:created>
  <dcterms:modified xsi:type="dcterms:W3CDTF">2023-07-11T03:54:46Z</dcterms:modified>
</cp:coreProperties>
</file>